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ryml\Desktop\Chirurgie\S - Soupisy prací\"/>
    </mc:Choice>
  </mc:AlternateContent>
  <xr:revisionPtr revIDLastSave="0" documentId="13_ncr:1_{7F198BA9-5314-4000-BB65-9D905E002DD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Krycí list" sheetId="11" r:id="rId1"/>
    <sheet name="Rekapitulace" sheetId="1" r:id="rId2"/>
    <sheet name="VzorPolozky" sheetId="10" state="hidden" r:id="rId3"/>
    <sheet name="Položky" sheetId="12" r:id="rId4"/>
  </sheets>
  <externalReferences>
    <externalReference r:id="rId5"/>
  </externalReferences>
  <definedNames>
    <definedName name="CelkemDPHVypocet" localSheetId="1">Rekapitulace!$H$39</definedName>
    <definedName name="CenaCelkem">Rekapitulace!$G$29</definedName>
    <definedName name="CenaCelkemBezDPH">Rekapitulace!$G$28</definedName>
    <definedName name="CenaCelkemVypocet" localSheetId="0">'Krycí list'!$I$43</definedName>
    <definedName name="CenaCelkemVypocet" localSheetId="1">Rekapitulace!$I$39</definedName>
    <definedName name="cisloobjektu">Rekapitulace!$D$3</definedName>
    <definedName name="CisloRozpoctu">'[1]Krycí list'!$C$2</definedName>
    <definedName name="CisloStavby" localSheetId="1">Rekapitulace!$D$2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Rekapitulace!$E$13:$G$13</definedName>
    <definedName name="DPHSni">Rekapitulace!$G$24</definedName>
    <definedName name="DPHZakl">Rekapitulace!$G$26</definedName>
    <definedName name="dpsc" localSheetId="1">Rekapitulace!$D$13</definedName>
    <definedName name="IČO" localSheetId="1">Rekapitulace!$I$11</definedName>
    <definedName name="Mena">Rekapitulace!$J$29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Rekapitulace!$E$2</definedName>
    <definedName name="nazevstavby">'[1]Krycí list'!$C$7</definedName>
    <definedName name="NazevStavebnihoRozpoctu">Rekapitulace!$E$4</definedName>
    <definedName name="_xlnm.Print_Titles" localSheetId="3">Položky!$1:$7</definedName>
    <definedName name="oadresa">Rekapitulace!$D$6</definedName>
    <definedName name="Objednatel" localSheetId="1">Rekapitulace!$D$5</definedName>
    <definedName name="Objekt" localSheetId="1">Rekapitulace!$B$34</definedName>
    <definedName name="_xlnm.Print_Area" localSheetId="3">Položky!$A$1:$X$63</definedName>
    <definedName name="_xlnm.Print_Area" localSheetId="1">Rekapitulace!$B$30:$J$54</definedName>
    <definedName name="odic" localSheetId="1">Rekapitulace!$I$6</definedName>
    <definedName name="oico" localSheetId="1">Rekapitulace!$I$5</definedName>
    <definedName name="omisto" localSheetId="1">Rekapitulace!$E$7</definedName>
    <definedName name="onazev" localSheetId="1">Rekapitulace!$D$6</definedName>
    <definedName name="opsc" localSheetId="1">Rekapitulace!$D$7</definedName>
    <definedName name="padresa">Rekapitulace!$D$9</definedName>
    <definedName name="pdic">Rekapitulace!$I$9</definedName>
    <definedName name="pico">Rekapitulace!$I$8</definedName>
    <definedName name="pmisto">Rekapitulace!$E$10</definedName>
    <definedName name="PocetMJ">#REF!</definedName>
    <definedName name="PoptavkaID">Rekapitulace!$A$1</definedName>
    <definedName name="pPSC">Rekapitulace!$D$10</definedName>
    <definedName name="Projektant">Rekapitulace!$D$8</definedName>
    <definedName name="SazbaDPH1" localSheetId="1">Rekapitulace!$E$23</definedName>
    <definedName name="SazbaDPH1">'[1]Krycí list'!$C$30</definedName>
    <definedName name="SazbaDPH2" localSheetId="1">Rekapitulace!$E$25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Rekapitulace!$B$1:$J$29</definedName>
    <definedName name="ZakladDPHSni">Rekapitulace!$G$23</definedName>
    <definedName name="ZakladDPHSniVypocet" localSheetId="0">'Krycí list'!$F$43</definedName>
    <definedName name="ZakladDPHSniVypocet" localSheetId="1">Rekapitulace!$F$39</definedName>
    <definedName name="ZakladDPHZakl">Rekapitulace!$G$25</definedName>
    <definedName name="ZakladDPHZaklVypocet" localSheetId="0">'Krycí list'!$G$43</definedName>
    <definedName name="ZakladDPHZaklVypocet" localSheetId="1">Rekapitulace!$G$39</definedName>
    <definedName name="ZaObjednatele">Rekapitulace!#REF!</definedName>
    <definedName name="Zaokrouhleni">Rekapitulace!$G$27</definedName>
    <definedName name="ZaZhotovitele">Rekapitulace!#REF!</definedName>
    <definedName name="Zhotovitel">Rekapitulace!$D$11:$G$11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" i="1" l="1"/>
  <c r="I18" i="11" s="1"/>
  <c r="I19" i="1"/>
  <c r="I19" i="11" s="1"/>
  <c r="J23" i="1"/>
  <c r="E24" i="1"/>
  <c r="J24" i="1"/>
  <c r="J25" i="1"/>
  <c r="E26" i="1"/>
  <c r="E26" i="11" s="1"/>
  <c r="J26" i="1"/>
  <c r="J27" i="1"/>
  <c r="J28" i="1"/>
  <c r="H40" i="11"/>
  <c r="I40" i="11" s="1"/>
  <c r="G38" i="11"/>
  <c r="F38" i="11"/>
  <c r="J28" i="11"/>
  <c r="J27" i="11"/>
  <c r="J26" i="11"/>
  <c r="J25" i="11"/>
  <c r="J24" i="11"/>
  <c r="J23" i="11"/>
  <c r="G9" i="12"/>
  <c r="I9" i="12"/>
  <c r="I8" i="12"/>
  <c r="K9" i="12"/>
  <c r="M9" i="12"/>
  <c r="O9" i="12"/>
  <c r="O8" i="12" s="1"/>
  <c r="Q9" i="12"/>
  <c r="Q8" i="12" s="1"/>
  <c r="V9" i="12"/>
  <c r="V8" i="12" s="1"/>
  <c r="G10" i="12"/>
  <c r="G8" i="12" s="1"/>
  <c r="I10" i="12"/>
  <c r="K10" i="12"/>
  <c r="K8" i="12" s="1"/>
  <c r="O10" i="12"/>
  <c r="Q10" i="12"/>
  <c r="V10" i="12"/>
  <c r="G11" i="12"/>
  <c r="M11" i="12"/>
  <c r="I11" i="12"/>
  <c r="K11" i="12"/>
  <c r="O11" i="12"/>
  <c r="Q11" i="12"/>
  <c r="V11" i="12"/>
  <c r="G14" i="12"/>
  <c r="AF62" i="12" s="1"/>
  <c r="I14" i="12"/>
  <c r="K14" i="12"/>
  <c r="K13" i="12" s="1"/>
  <c r="O14" i="12"/>
  <c r="Q14" i="12"/>
  <c r="V14" i="12"/>
  <c r="V13" i="12" s="1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O13" i="12" s="1"/>
  <c r="Q18" i="12"/>
  <c r="V18" i="12"/>
  <c r="G19" i="12"/>
  <c r="I19" i="12"/>
  <c r="I13" i="12" s="1"/>
  <c r="K19" i="12"/>
  <c r="M19" i="12"/>
  <c r="O19" i="12"/>
  <c r="Q19" i="12"/>
  <c r="Q13" i="12" s="1"/>
  <c r="V19" i="12"/>
  <c r="G20" i="12"/>
  <c r="M20" i="12" s="1"/>
  <c r="I20" i="12"/>
  <c r="K20" i="12"/>
  <c r="O20" i="12"/>
  <c r="Q20" i="12"/>
  <c r="V20" i="12"/>
  <c r="G22" i="12"/>
  <c r="G21" i="12" s="1"/>
  <c r="I48" i="1" s="1"/>
  <c r="I22" i="12"/>
  <c r="K22" i="12"/>
  <c r="K21" i="12" s="1"/>
  <c r="M22" i="12"/>
  <c r="O22" i="12"/>
  <c r="O21" i="12" s="1"/>
  <c r="Q22" i="12"/>
  <c r="Q21" i="12" s="1"/>
  <c r="V22" i="12"/>
  <c r="V21" i="12" s="1"/>
  <c r="G23" i="12"/>
  <c r="M23" i="12" s="1"/>
  <c r="I23" i="12"/>
  <c r="K23" i="12"/>
  <c r="O23" i="12"/>
  <c r="Q23" i="12"/>
  <c r="V23" i="12"/>
  <c r="G24" i="12"/>
  <c r="I24" i="12"/>
  <c r="I21" i="12" s="1"/>
  <c r="K24" i="12"/>
  <c r="M24" i="12"/>
  <c r="O24" i="12"/>
  <c r="Q24" i="12"/>
  <c r="V24" i="12"/>
  <c r="G25" i="12"/>
  <c r="I25" i="12"/>
  <c r="K25" i="12"/>
  <c r="M25" i="12"/>
  <c r="O25" i="12"/>
  <c r="Q25" i="12"/>
  <c r="V25" i="12"/>
  <c r="G27" i="12"/>
  <c r="M27" i="12" s="1"/>
  <c r="I27" i="12"/>
  <c r="I26" i="12" s="1"/>
  <c r="K27" i="12"/>
  <c r="K26" i="12" s="1"/>
  <c r="O27" i="12"/>
  <c r="Q27" i="12"/>
  <c r="V27" i="12"/>
  <c r="G28" i="12"/>
  <c r="M28" i="12"/>
  <c r="I28" i="12"/>
  <c r="K28" i="12"/>
  <c r="O28" i="12"/>
  <c r="Q28" i="12"/>
  <c r="Q26" i="12" s="1"/>
  <c r="V28" i="12"/>
  <c r="G29" i="12"/>
  <c r="M29" i="12" s="1"/>
  <c r="I29" i="12"/>
  <c r="K29" i="12"/>
  <c r="O29" i="12"/>
  <c r="O26" i="12" s="1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V26" i="12" s="1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50" i="1" s="1"/>
  <c r="G47" i="12"/>
  <c r="I47" i="12"/>
  <c r="I46" i="12" s="1"/>
  <c r="K47" i="12"/>
  <c r="K46" i="12" s="1"/>
  <c r="M47" i="12"/>
  <c r="M46" i="12" s="1"/>
  <c r="O47" i="12"/>
  <c r="O46" i="12" s="1"/>
  <c r="Q47" i="12"/>
  <c r="Q46" i="12" s="1"/>
  <c r="V47" i="12"/>
  <c r="V46" i="12" s="1"/>
  <c r="G50" i="12"/>
  <c r="M50" i="12" s="1"/>
  <c r="M49" i="12" s="1"/>
  <c r="I50" i="12"/>
  <c r="I49" i="12" s="1"/>
  <c r="K50" i="12"/>
  <c r="K49" i="12" s="1"/>
  <c r="O50" i="12"/>
  <c r="O49" i="12" s="1"/>
  <c r="Q50" i="12"/>
  <c r="Q49" i="12" s="1"/>
  <c r="V50" i="12"/>
  <c r="V49" i="12" s="1"/>
  <c r="G51" i="12"/>
  <c r="M51" i="12" s="1"/>
  <c r="I51" i="12"/>
  <c r="K51" i="12"/>
  <c r="O51" i="12"/>
  <c r="Q51" i="12"/>
  <c r="V51" i="12"/>
  <c r="G53" i="12"/>
  <c r="G52" i="12"/>
  <c r="I52" i="1" s="1"/>
  <c r="I16" i="1" s="1"/>
  <c r="I53" i="12"/>
  <c r="K53" i="12"/>
  <c r="M53" i="12"/>
  <c r="O53" i="12"/>
  <c r="O52" i="12" s="1"/>
  <c r="Q53" i="12"/>
  <c r="Q52" i="12" s="1"/>
  <c r="V53" i="12"/>
  <c r="V52" i="12" s="1"/>
  <c r="G55" i="12"/>
  <c r="M55" i="12" s="1"/>
  <c r="I55" i="12"/>
  <c r="I52" i="12" s="1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K52" i="12" s="1"/>
  <c r="O57" i="12"/>
  <c r="Q57" i="12"/>
  <c r="V57" i="12"/>
  <c r="G59" i="12"/>
  <c r="G58" i="12" s="1"/>
  <c r="I53" i="1" s="1"/>
  <c r="I20" i="1" s="1"/>
  <c r="I20" i="11" s="1"/>
  <c r="I59" i="12"/>
  <c r="I58" i="12" s="1"/>
  <c r="K59" i="12"/>
  <c r="K58" i="12" s="1"/>
  <c r="M59" i="12"/>
  <c r="O59" i="12"/>
  <c r="O58" i="12" s="1"/>
  <c r="Q59" i="12"/>
  <c r="Q58" i="12" s="1"/>
  <c r="V59" i="12"/>
  <c r="V58" i="12" s="1"/>
  <c r="G60" i="12"/>
  <c r="M60" i="12" s="1"/>
  <c r="I60" i="12"/>
  <c r="K60" i="12"/>
  <c r="O60" i="12"/>
  <c r="Q60" i="12"/>
  <c r="V60" i="12"/>
  <c r="AE62" i="12"/>
  <c r="F42" i="11" s="1"/>
  <c r="F38" i="1"/>
  <c r="H36" i="1"/>
  <c r="I36" i="1" s="1"/>
  <c r="G34" i="1"/>
  <c r="F34" i="1"/>
  <c r="E24" i="11"/>
  <c r="F37" i="1" l="1"/>
  <c r="F35" i="1"/>
  <c r="F39" i="1" s="1"/>
  <c r="M26" i="12"/>
  <c r="M21" i="12"/>
  <c r="I46" i="1"/>
  <c r="M58" i="12"/>
  <c r="M52" i="12"/>
  <c r="G39" i="11"/>
  <c r="G43" i="11" s="1"/>
  <c r="G25" i="11" s="1"/>
  <c r="G41" i="11"/>
  <c r="G42" i="11"/>
  <c r="G35" i="1"/>
  <c r="G39" i="1" s="1"/>
  <c r="G25" i="1" s="1"/>
  <c r="G38" i="1"/>
  <c r="H38" i="1" s="1"/>
  <c r="I38" i="1" s="1"/>
  <c r="G37" i="1"/>
  <c r="H37" i="1" s="1"/>
  <c r="I37" i="1" s="1"/>
  <c r="G49" i="12"/>
  <c r="I51" i="1" s="1"/>
  <c r="G26" i="12"/>
  <c r="I49" i="1" s="1"/>
  <c r="M14" i="12"/>
  <c r="M13" i="12" s="1"/>
  <c r="G13" i="12"/>
  <c r="I47" i="1" s="1"/>
  <c r="M10" i="12"/>
  <c r="M8" i="12" s="1"/>
  <c r="F39" i="11"/>
  <c r="F43" i="11" s="1"/>
  <c r="G23" i="11" s="1"/>
  <c r="F41" i="11"/>
  <c r="H41" i="11" s="1"/>
  <c r="A25" i="1"/>
  <c r="A25" i="11"/>
  <c r="A26" i="11" s="1"/>
  <c r="G28" i="1"/>
  <c r="I16" i="11"/>
  <c r="H39" i="11"/>
  <c r="H43" i="11" s="1"/>
  <c r="H35" i="1"/>
  <c r="H39" i="1" s="1"/>
  <c r="G23" i="1"/>
  <c r="G28" i="11" l="1"/>
  <c r="I39" i="11"/>
  <c r="I43" i="11" s="1"/>
  <c r="J42" i="11" s="1"/>
  <c r="G62" i="12"/>
  <c r="I17" i="1"/>
  <c r="I41" i="11"/>
  <c r="I54" i="1"/>
  <c r="H42" i="11"/>
  <c r="I42" i="11" s="1"/>
  <c r="J40" i="11"/>
  <c r="J39" i="11"/>
  <c r="J43" i="11" s="1"/>
  <c r="A23" i="11"/>
  <c r="A24" i="11" s="1"/>
  <c r="A23" i="1"/>
  <c r="A26" i="1"/>
  <c r="G26" i="1"/>
  <c r="G26" i="11" s="1"/>
  <c r="I35" i="1"/>
  <c r="I39" i="1" s="1"/>
  <c r="J41" i="11" l="1"/>
  <c r="I17" i="11"/>
  <c r="I21" i="11" s="1"/>
  <c r="I21" i="1"/>
  <c r="J47" i="1"/>
  <c r="J49" i="1"/>
  <c r="J46" i="1"/>
  <c r="J50" i="1"/>
  <c r="J48" i="1"/>
  <c r="J51" i="1"/>
  <c r="J52" i="1"/>
  <c r="J53" i="1"/>
  <c r="G24" i="1"/>
  <c r="A24" i="1"/>
  <c r="J36" i="1"/>
  <c r="J38" i="1"/>
  <c r="J37" i="1"/>
  <c r="J35" i="1"/>
  <c r="J39" i="1" s="1"/>
  <c r="J54" i="1" l="1"/>
  <c r="G24" i="11"/>
  <c r="A27" i="11"/>
  <c r="A27" i="1"/>
  <c r="G29" i="11" l="1"/>
  <c r="A29" i="11"/>
  <c r="G29" i="1"/>
  <c r="A29" i="1"/>
  <c r="G27" i="11" l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Mikoláš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<sst xmlns="http://schemas.openxmlformats.org/spreadsheetml/2006/main" count="564" uniqueCount="224">
  <si>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</si>
  <si>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</si>
  <si>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</si>
  <si>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</si>
  <si>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</si>
  <si>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</si>
  <si>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</si>
  <si>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</si>
  <si>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</si>
  <si>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</si>
  <si>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</si>
  <si>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</si>
  <si>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</si>
  <si>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</si>
  <si>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</si>
  <si>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</si>
  <si>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</si>
  <si>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</si>
  <si>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</si>
  <si>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</si>
  <si>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</si>
  <si>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</si>
  <si>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</si>
  <si>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</si>
  <si>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</si>
  <si>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</si>
  <si>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</si>
  <si>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</si>
  <si>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</si>
  <si>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</si>
  <si>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</si>
  <si>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</si>
  <si>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</si>
  <si>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</si>
  <si>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</si>
  <si>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</si>
  <si>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</si>
  <si>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</si>
  <si>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</si>
  <si>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</si>
  <si>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</si>
  <si>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001</t>
  </si>
  <si>
    <t>Nemocnice Písek, pavilon L</t>
  </si>
  <si>
    <t>Objekt: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</si>
  <si>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</si>
  <si>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</si>
  <si>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</si>
  <si>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</si>
  <si>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</si>
  <si>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</si>
  <si>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</si>
  <si>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</si>
  <si>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</si>
  <si>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</si>
  <si>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</si>
  <si>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</si>
  <si>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</si>
  <si>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</si>
  <si>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</si>
  <si>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</si>
  <si>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</si>
  <si>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</si>
  <si>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zúčtovací sazby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</si>
  <si>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</si>
  <si>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</si>
  <si>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</si>
  <si>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</si>
  <si>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</si>
  <si>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</si>
  <si>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</si>
  <si>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</si>
  <si>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</si>
  <si>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</si>
  <si>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</si>
  <si>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</si>
  <si>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</si>
  <si>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</si>
  <si>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</si>
  <si>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</si>
  <si>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</si>
  <si>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</si>
  <si>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</si>
  <si>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</si>
  <si>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</si>
  <si>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</si>
  <si>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</si>
  <si>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</si>
  <si>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</si>
  <si>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</si>
  <si>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</si>
  <si>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</si>
  <si>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</si>
  <si>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</si>
  <si>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</si>
  <si>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</si>
  <si>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</si>
  <si>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722182001RT1</t>
  </si>
  <si>
    <t>Montáž tepelné izolace potrubí samolepicí spoj nebo rychlouzávěr, do DN 25</t>
  </si>
  <si>
    <t>m</t>
  </si>
  <si>
    <t>800-721</t>
  </si>
  <si>
    <t>RTS 20/ I</t>
  </si>
  <si>
    <t>Kalkul</t>
  </si>
  <si>
    <t>Práce</t>
  </si>
  <si>
    <t>POL1_</t>
  </si>
  <si>
    <t>283771007R</t>
  </si>
  <si>
    <t>SPCM</t>
  </si>
  <si>
    <t>Specifikace</t>
  </si>
  <si>
    <t>POL3_</t>
  </si>
  <si>
    <t>998713102R00</t>
  </si>
  <si>
    <t>Přesun hmot pro izolace tepelné v objektech výšky do 12 m</t>
  </si>
  <si>
    <t>t</t>
  </si>
  <si>
    <t>800-713</t>
  </si>
  <si>
    <t>Přesun hmot</t>
  </si>
  <si>
    <t>POL7_</t>
  </si>
  <si>
    <t>50 m vodorovně</t>
  </si>
  <si>
    <t>SPI</t>
  </si>
  <si>
    <t>733164102RT5</t>
  </si>
  <si>
    <t>800-731</t>
  </si>
  <si>
    <t>obsahuje 1 spoj na 3 m délky délky rozvodu,bez dodávky potrubí a tvarovek, bez zednických výpomocí</t>
  </si>
  <si>
    <t>733190106R00</t>
  </si>
  <si>
    <t>Tlakové zkoušky potrubí ocelových závitových, plastových, měděných do DN 32</t>
  </si>
  <si>
    <t>Včetně dodávky vody, uzavření a zabezpečení konců potrubí.</t>
  </si>
  <si>
    <t>POP</t>
  </si>
  <si>
    <t>19632350R</t>
  </si>
  <si>
    <t>Indiv</t>
  </si>
  <si>
    <t>733.0001E1</t>
  </si>
  <si>
    <t>Upevňovací materiál potrubí (konzoly, závěsy, objímky)</t>
  </si>
  <si>
    <t>kus</t>
  </si>
  <si>
    <t>Vlastní</t>
  </si>
  <si>
    <t>998733103R00</t>
  </si>
  <si>
    <t>Přesun hmot pro rozvody potrubí v objektech výšky do 24 m</t>
  </si>
  <si>
    <t>734209103R00</t>
  </si>
  <si>
    <t>Montáž závitové armatury s jedním závitem, G 1/2", bez dodávky materiálu</t>
  </si>
  <si>
    <t>734494213R00</t>
  </si>
  <si>
    <t>Návarek s trubkovým závitem G 1/2", včetně dodávky materiálu</t>
  </si>
  <si>
    <t>1050T</t>
  </si>
  <si>
    <t>Automatický odvzdušňovací ventil G1/2"</t>
  </si>
  <si>
    <t>ks</t>
  </si>
  <si>
    <t>Ferroli</t>
  </si>
  <si>
    <t>998734103R00</t>
  </si>
  <si>
    <t>Přesun hmot pro armatury v objektech výšky do 4 m</t>
  </si>
  <si>
    <t>735111810R00</t>
  </si>
  <si>
    <t>Demontáž radiátorů litinových článkových</t>
  </si>
  <si>
    <t>m2</t>
  </si>
  <si>
    <t>735158220R00</t>
  </si>
  <si>
    <t>735159522R00</t>
  </si>
  <si>
    <t>735179110R00</t>
  </si>
  <si>
    <t>735291800R00</t>
  </si>
  <si>
    <t>Demontáž konzol nebo držáků otopných těles, registrů, konvektorů do odpadu</t>
  </si>
  <si>
    <t>otopných těles, registrů, konvektorů do odpadu</t>
  </si>
  <si>
    <t>735.001</t>
  </si>
  <si>
    <t>Tlakové zkoušky otopných těles koupelnových (žebříků)</t>
  </si>
  <si>
    <t>735.01</t>
  </si>
  <si>
    <t>735.1011766</t>
  </si>
  <si>
    <t>Kroužek pro stabilizaci a zajištění termostatické hlavice proti krádeži, balení po 5 ks</t>
  </si>
  <si>
    <t>48441503R</t>
  </si>
  <si>
    <t>551.11011465T</t>
  </si>
  <si>
    <t>735.02</t>
  </si>
  <si>
    <t>735.03</t>
  </si>
  <si>
    <t>735.04</t>
  </si>
  <si>
    <t>735.05</t>
  </si>
  <si>
    <t>735.1184084</t>
  </si>
  <si>
    <t xml:space="preserve">735.1184096 </t>
  </si>
  <si>
    <t>998735102R00</t>
  </si>
  <si>
    <t>Přesun hmot pro otopná tělesa v objektech výšky do 12 m</t>
  </si>
  <si>
    <t>783424240R00</t>
  </si>
  <si>
    <t>Nátěry potrubí a armatur syntetické potrubí, do DN 50 mm, jednonásobné s 1x emailováním a základním nátěrem</t>
  </si>
  <si>
    <t>800-783</t>
  </si>
  <si>
    <t>na vzduchu schnoucí</t>
  </si>
  <si>
    <t>904      R02</t>
  </si>
  <si>
    <t>Hzs-zkousky v ramci montaz.praci, Topná zkouška</t>
  </si>
  <si>
    <t>h</t>
  </si>
  <si>
    <t>Prav.M</t>
  </si>
  <si>
    <t>POL10_</t>
  </si>
  <si>
    <t>157418T101</t>
  </si>
  <si>
    <t>Seřízení a uvedení do provozu (komplet), atesty, certifikáty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</si>
  <si>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</si>
  <si>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</si>
  <si>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</si>
  <si>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</si>
  <si>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</si>
  <si>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</si>
  <si>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</si>
  <si>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</si>
  <si>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</si>
  <si>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</si>
  <si>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</si>
  <si>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</si>
  <si>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</si>
  <si>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153535T10</t>
  </si>
  <si>
    <t>909      E02</t>
  </si>
  <si>
    <t>Úklidové práce po montážích</t>
  </si>
  <si>
    <t>SUM</t>
  </si>
  <si>
    <t>END</t>
  </si>
  <si>
    <t>Pouzdro potrubní tvarovatelné; pěnový polyetylén; vnitřní průměr 15,0 mm; tl. izolace 13,0 mm; provozní teplota  -65 až 90 °C; tepelná vodivost (10°C) 0,0380 W/mK</t>
  </si>
  <si>
    <t>Montáž potrubí měděného D 15 mm, spojovaného  lisováním, včetně a montáže závěsů</t>
  </si>
  <si>
    <t>Trubka měděná stav polotvrdý; vnější průměr 15,0 mm; tloušťka stěny 1,0 mm; ohebná za studena jen na ohýbacím zařízení; pevnost v tahu 250,0 MPa</t>
  </si>
  <si>
    <t>Otopná tělesa panelová doplňkové práce tlakové zkoušky, těles dvouřadých</t>
  </si>
  <si>
    <t>Otopná tělesa panelová montáž dvouřadých, délky do 2820 mm, bez dodávky materiálu</t>
  </si>
  <si>
    <t>Otopná tělesa koupelnová montáž_x000D_ topných žebříků, bez dodávky materiálu</t>
  </si>
  <si>
    <t>Vyregulování ventilů s termost.ovládáním</t>
  </si>
  <si>
    <t>Příslušenství k radiátorům konzola navrtávací univerzální; 15/120</t>
  </si>
  <si>
    <t>Termostatická hlavce, pro veřejné prostory, rozsah 7-28°C, připojení M30x1,5</t>
  </si>
  <si>
    <t>Těleso otopné trubkové, v.700 mm, š.450 mm</t>
  </si>
  <si>
    <t>Těleso otopné deskové, typ 20, v.550, dl.1400, pro náhradu článkových otopných těles</t>
  </si>
  <si>
    <t>Těleso otopné deskové,typ 20, v.550, dl.900, pro náhradu článkových otopných těles</t>
  </si>
  <si>
    <t>Těleso otopné deskové, typ 20, v.550, dl.1000, pro náhradu článkových otopných těles</t>
  </si>
  <si>
    <t>Těleso otopné deskové, typ 20, v.550, dl.800, pro náhradu článkových otopných těles</t>
  </si>
  <si>
    <t>Připojovací "H" armatura, pro otopné žebříky se středovým připojením 1/2", rohová</t>
  </si>
  <si>
    <t>Designová krytka připojovací "H" armatury, rohové provedení, bílá</t>
  </si>
  <si>
    <t>Vypuštění a napuštění systému po jednotlivýxh stoupačkách</t>
  </si>
  <si>
    <t>Rekonstrukce části 2.NP budovy L</t>
  </si>
  <si>
    <t>Nemocnice Písek, a.s.</t>
  </si>
  <si>
    <t>Nemocnice Písek, a.s.                                                                                   Sociální zázemí chirurgic. oddělení - I.etapa</t>
  </si>
  <si>
    <t>Karla Čapka 589</t>
  </si>
  <si>
    <t>397 23 Písek</t>
  </si>
  <si>
    <t>SO 01</t>
  </si>
  <si>
    <t>LT Projekt a.s.</t>
  </si>
  <si>
    <t>Vytápění</t>
  </si>
  <si>
    <t>Nemocnice Písek, a.s. - Sociální zázemí chirurgic. oddělení - I.etapa</t>
  </si>
  <si>
    <t>D.1.01.4b-S</t>
  </si>
  <si>
    <t>SOUPIS PRACÍ</t>
  </si>
  <si>
    <t>Oddíl:</t>
  </si>
  <si>
    <t>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</si>
</sst>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vertical="center" wrapText="1"/>
    </xf>
    <xf numFmtId="4" fontId="10" fillId="4" borderId="16" xfId="0" applyNumberFormat="1" applyFont="1" applyFill="1" applyBorder="1" applyAlignment="1">
      <alignment horizontal="center" vertical="center" wrapText="1" shrinkToFit="1"/>
    </xf>
    <xf numFmtId="4" fontId="7" fillId="4" borderId="16" xfId="0" applyNumberFormat="1" applyFont="1" applyFill="1" applyBorder="1" applyAlignment="1">
      <alignment horizontal="center" vertical="center" wrapText="1" shrinkToFit="1"/>
    </xf>
    <xf numFmtId="3" fontId="7" fillId="4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shrinkToFit="1"/>
    </xf>
    <xf numFmtId="3" fontId="0" fillId="2" borderId="16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 applyAlignment="1">
      <alignment wrapText="1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49" fontId="0" fillId="0" borderId="0" xfId="0" applyNumberForma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9" fontId="0" fillId="0" borderId="1" xfId="0" applyNumberFormat="1" applyBorder="1"/>
    <xf numFmtId="0" fontId="0" fillId="0" borderId="16" xfId="0" applyFont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4" borderId="17" xfId="0" applyFill="1" applyBorder="1"/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49" fontId="0" fillId="4" borderId="16" xfId="0" applyNumberFormat="1" applyFill="1" applyBorder="1"/>
    <xf numFmtId="0" fontId="0" fillId="4" borderId="16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7" xfId="0" applyFont="1" applyFill="1" applyBorder="1" applyAlignment="1">
      <alignment vertical="top"/>
    </xf>
    <xf numFmtId="49" fontId="8" fillId="2" borderId="8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vertical="top"/>
    </xf>
    <xf numFmtId="0" fontId="8" fillId="2" borderId="13" xfId="0" applyFont="1" applyFill="1" applyBorder="1" applyAlignment="1">
      <alignment horizontal="center" vertical="top" shrinkToFit="1"/>
    </xf>
    <xf numFmtId="164" fontId="8" fillId="2" borderId="13" xfId="0" applyNumberFormat="1" applyFont="1" applyFill="1" applyBorder="1" applyAlignment="1">
      <alignment vertical="top" shrinkToFit="1"/>
    </xf>
    <xf numFmtId="4" fontId="8" fillId="2" borderId="13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0" fontId="16" fillId="0" borderId="25" xfId="0" applyFont="1" applyBorder="1" applyAlignment="1">
      <alignment vertical="top"/>
    </xf>
    <xf numFmtId="49" fontId="16" fillId="0" borderId="26" xfId="0" applyNumberFormat="1" applyFont="1" applyBorder="1" applyAlignment="1">
      <alignment vertical="top"/>
    </xf>
    <xf numFmtId="0" fontId="16" fillId="0" borderId="26" xfId="0" applyFont="1" applyBorder="1" applyAlignment="1">
      <alignment horizontal="center" vertical="top" shrinkToFit="1"/>
    </xf>
    <xf numFmtId="164" fontId="16" fillId="0" borderId="26" xfId="0" applyNumberFormat="1" applyFont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16" fillId="0" borderId="27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/>
    </xf>
    <xf numFmtId="49" fontId="16" fillId="0" borderId="29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9" xfId="0" applyNumberFormat="1" applyFont="1" applyBorder="1" applyAlignment="1">
      <alignment vertical="top" shrinkToFit="1"/>
    </xf>
    <xf numFmtId="4" fontId="16" fillId="3" borderId="29" xfId="0" applyNumberFormat="1" applyFont="1" applyFill="1" applyBorder="1" applyAlignment="1" applyProtection="1">
      <alignment vertical="top" shrinkToFit="1"/>
      <protection locked="0"/>
    </xf>
    <xf numFmtId="4" fontId="16" fillId="0" borderId="29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8" fillId="2" borderId="31" xfId="0" applyNumberFormat="1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horizontal="left" vertical="top" wrapText="1"/>
    </xf>
    <xf numFmtId="49" fontId="16" fillId="0" borderId="29" xfId="0" applyNumberFormat="1" applyFont="1" applyBorder="1" applyAlignment="1">
      <alignment horizontal="left" vertical="top" wrapText="1"/>
    </xf>
    <xf numFmtId="49" fontId="16" fillId="0" borderId="2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0" fillId="0" borderId="23" xfId="0" applyBorder="1"/>
    <xf numFmtId="0" fontId="0" fillId="0" borderId="19" xfId="0" applyBorder="1"/>
    <xf numFmtId="0" fontId="0" fillId="2" borderId="0" xfId="0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/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19" xfId="0" applyNumberFormat="1" applyBorder="1"/>
    <xf numFmtId="0" fontId="0" fillId="0" borderId="0" xfId="0" applyBorder="1" applyAlignment="1">
      <alignment horizontal="left" vertical="center" wrapText="1"/>
    </xf>
    <xf numFmtId="1" fontId="0" fillId="0" borderId="0" xfId="0" applyNumberFormat="1" applyBorder="1" applyAlignment="1">
      <alignment horizontal="left" vertical="center" wrapText="1"/>
    </xf>
    <xf numFmtId="4" fontId="0" fillId="0" borderId="0" xfId="0" applyNumberForma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2" borderId="17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4" fontId="7" fillId="4" borderId="10" xfId="0" applyNumberFormat="1" applyFont="1" applyFill="1" applyBorder="1" applyAlignment="1">
      <alignment vertical="center"/>
    </xf>
    <xf numFmtId="3" fontId="7" fillId="4" borderId="36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vertical="center"/>
    </xf>
    <xf numFmtId="3" fontId="0" fillId="0" borderId="36" xfId="0" applyNumberFormat="1" applyBorder="1" applyAlignment="1">
      <alignment vertical="center"/>
    </xf>
    <xf numFmtId="4" fontId="8" fillId="0" borderId="10" xfId="0" applyNumberFormat="1" applyFont="1" applyBorder="1" applyAlignment="1">
      <alignment vertical="center"/>
    </xf>
    <xf numFmtId="3" fontId="8" fillId="0" borderId="36" xfId="0" applyNumberFormat="1" applyFont="1" applyBorder="1" applyAlignment="1">
      <alignment vertical="center"/>
    </xf>
    <xf numFmtId="4" fontId="0" fillId="0" borderId="10" xfId="0" applyNumberFormat="1" applyBorder="1" applyAlignment="1">
      <alignment horizontal="left" vertical="center"/>
    </xf>
    <xf numFmtId="3" fontId="0" fillId="2" borderId="36" xfId="0" applyNumberFormat="1" applyFill="1" applyBorder="1" applyAlignment="1">
      <alignment vertical="center"/>
    </xf>
    <xf numFmtId="0" fontId="6" fillId="0" borderId="1" xfId="0" applyFont="1" applyBorder="1"/>
    <xf numFmtId="0" fontId="15" fillId="4" borderId="10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8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3" fontId="7" fillId="2" borderId="40" xfId="0" applyNumberFormat="1" applyFont="1" applyFill="1" applyBorder="1" applyAlignment="1">
      <alignment vertical="center"/>
    </xf>
    <xf numFmtId="0" fontId="9" fillId="2" borderId="15" xfId="0" applyFont="1" applyFill="1" applyBorder="1" applyAlignment="1">
      <alignment horizontal="left" vertical="center" indent="1"/>
    </xf>
    <xf numFmtId="0" fontId="0" fillId="2" borderId="41" xfId="0" applyFill="1" applyBorder="1" applyAlignment="1">
      <alignment wrapText="1"/>
    </xf>
    <xf numFmtId="49" fontId="6" fillId="2" borderId="41" xfId="0" applyNumberFormat="1" applyFont="1" applyFill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3" borderId="13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2" fontId="12" fillId="2" borderId="21" xfId="0" applyNumberFormat="1" applyFont="1" applyFill="1" applyBorder="1" applyAlignment="1">
      <alignment horizontal="right" vertical="center"/>
    </xf>
    <xf numFmtId="4" fontId="12" fillId="2" borderId="21" xfId="0" applyNumberFormat="1" applyFont="1" applyFill="1" applyBorder="1" applyAlignment="1">
      <alignment horizontal="right" vertical="center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2" borderId="17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4" fontId="0" fillId="2" borderId="31" xfId="0" applyNumberForma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2" borderId="10" xfId="0" applyNumberFormat="1" applyFill="1" applyBorder="1" applyAlignment="1">
      <alignment vertical="center"/>
    </xf>
    <xf numFmtId="49" fontId="6" fillId="2" borderId="41" xfId="0" applyNumberFormat="1" applyFont="1" applyFill="1" applyBorder="1" applyAlignment="1">
      <alignment horizontal="left" vertical="center" wrapText="1"/>
    </xf>
    <xf numFmtId="0" fontId="0" fillId="2" borderId="41" xfId="0" applyFill="1" applyBorder="1" applyAlignment="1">
      <alignment wrapText="1"/>
    </xf>
    <xf numFmtId="0" fontId="0" fillId="2" borderId="42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wrapTex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4" fontId="11" fillId="0" borderId="35" xfId="0" applyNumberFormat="1" applyFont="1" applyBorder="1" applyAlignment="1">
      <alignment horizontal="right" vertical="center"/>
    </xf>
    <xf numFmtId="49" fontId="6" fillId="2" borderId="1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16" fillId="0" borderId="13" xfId="0" applyNumberFormat="1" applyFont="1" applyBorder="1" applyAlignment="1">
      <alignment horizontal="left" vertical="top" wrapText="1"/>
    </xf>
    <xf numFmtId="0" fontId="16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1" xfId="0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1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O48"/>
  <sheetViews>
    <sheetView showGridLines="0" tabSelected="1" topLeftCell="B14" workbookViewId="0">
      <selection activeCell="K1" sqref="K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2" t="s">
        <v>221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5" t="s">
        <v>22</v>
      </c>
      <c r="C2" s="172"/>
      <c r="D2" s="76"/>
      <c r="E2" s="225" t="s">
        <v>213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77" t="s">
        <v>43</v>
      </c>
      <c r="C3" s="172"/>
      <c r="D3" s="171" t="s">
        <v>216</v>
      </c>
      <c r="E3" s="228" t="s">
        <v>211</v>
      </c>
      <c r="F3" s="229"/>
      <c r="G3" s="229"/>
      <c r="H3" s="229"/>
      <c r="I3" s="229"/>
      <c r="J3" s="230"/>
    </row>
    <row r="4" spans="1:15" ht="23.25" customHeight="1" x14ac:dyDescent="0.2">
      <c r="A4" s="74">
        <v>3113</v>
      </c>
      <c r="B4" s="78" t="s">
        <v>222</v>
      </c>
      <c r="C4" s="79"/>
      <c r="D4" s="174" t="s">
        <v>220</v>
      </c>
      <c r="E4" s="231" t="s">
        <v>218</v>
      </c>
      <c r="F4" s="232"/>
      <c r="G4" s="232"/>
      <c r="H4" s="232"/>
      <c r="I4" s="232"/>
      <c r="J4" s="233"/>
    </row>
    <row r="5" spans="1:15" ht="24" customHeight="1" x14ac:dyDescent="0.2">
      <c r="A5" s="2"/>
      <c r="B5" s="31" t="s">
        <v>40</v>
      </c>
      <c r="D5" s="234" t="s">
        <v>212</v>
      </c>
      <c r="E5" s="235"/>
      <c r="F5" s="235"/>
      <c r="G5" s="235"/>
      <c r="H5" s="18" t="s">
        <v>38</v>
      </c>
      <c r="I5" s="22"/>
      <c r="J5" s="8"/>
    </row>
    <row r="6" spans="1:15" ht="15.75" customHeight="1" x14ac:dyDescent="0.2">
      <c r="A6" s="2"/>
      <c r="B6" s="28"/>
      <c r="C6" s="54"/>
      <c r="D6" s="236" t="s">
        <v>214</v>
      </c>
      <c r="E6" s="237"/>
      <c r="F6" s="237"/>
      <c r="G6" s="237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 t="s">
        <v>215</v>
      </c>
      <c r="E7" s="238"/>
      <c r="F7" s="239"/>
      <c r="G7" s="23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75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175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17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 t="s">
        <v>217</v>
      </c>
      <c r="E11" s="240"/>
      <c r="F11" s="240"/>
      <c r="G11" s="240"/>
      <c r="H11" s="18" t="s">
        <v>38</v>
      </c>
      <c r="I11" s="173"/>
      <c r="J11" s="8"/>
    </row>
    <row r="12" spans="1:15" ht="15.75" customHeight="1" x14ac:dyDescent="0.2">
      <c r="A12" s="2"/>
      <c r="B12" s="28"/>
      <c r="C12" s="54"/>
      <c r="D12" s="241"/>
      <c r="E12" s="241"/>
      <c r="F12" s="241"/>
      <c r="G12" s="241"/>
      <c r="H12" s="18" t="s">
        <v>34</v>
      </c>
      <c r="I12" s="173"/>
      <c r="J12" s="8"/>
    </row>
    <row r="13" spans="1:15" ht="15.75" customHeight="1" x14ac:dyDescent="0.2">
      <c r="A13" s="2"/>
      <c r="B13" s="29"/>
      <c r="C13" s="55"/>
      <c r="D13" s="80"/>
      <c r="E13" s="242"/>
      <c r="F13" s="243"/>
      <c r="G13" s="24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44"/>
      <c r="F15" s="244"/>
      <c r="G15" s="245"/>
      <c r="H15" s="245"/>
      <c r="I15" s="245" t="s">
        <v>29</v>
      </c>
      <c r="J15" s="246"/>
    </row>
    <row r="16" spans="1:15" ht="23.25" customHeight="1" x14ac:dyDescent="0.2">
      <c r="A16" s="124" t="s">
        <v>24</v>
      </c>
      <c r="B16" s="38" t="s">
        <v>24</v>
      </c>
      <c r="C16" s="60"/>
      <c r="D16" s="61"/>
      <c r="E16" s="247"/>
      <c r="F16" s="248"/>
      <c r="G16" s="247"/>
      <c r="H16" s="248"/>
      <c r="I16" s="247">
        <f>Rekapitulace!I16</f>
        <v>0</v>
      </c>
      <c r="J16" s="249"/>
    </row>
    <row r="17" spans="1:10" ht="23.25" customHeight="1" x14ac:dyDescent="0.2">
      <c r="A17" s="124" t="s">
        <v>25</v>
      </c>
      <c r="B17" s="38" t="s">
        <v>25</v>
      </c>
      <c r="C17" s="60"/>
      <c r="D17" s="61"/>
      <c r="E17" s="247"/>
      <c r="F17" s="248"/>
      <c r="G17" s="247"/>
      <c r="H17" s="248"/>
      <c r="I17" s="247">
        <f>Rekapitulace!I17</f>
        <v>72</v>
      </c>
      <c r="J17" s="249"/>
    </row>
    <row r="18" spans="1:10" ht="23.25" customHeight="1" x14ac:dyDescent="0.2">
      <c r="A18" s="124" t="s">
        <v>26</v>
      </c>
      <c r="B18" s="38" t="s">
        <v>26</v>
      </c>
      <c r="C18" s="60"/>
      <c r="D18" s="61"/>
      <c r="E18" s="247"/>
      <c r="F18" s="248"/>
      <c r="G18" s="247"/>
      <c r="H18" s="248"/>
      <c r="I18" s="247">
        <f>Rekapitulace!I18</f>
        <v>0</v>
      </c>
      <c r="J18" s="249"/>
    </row>
    <row r="19" spans="1:10" ht="23.25" customHeight="1" x14ac:dyDescent="0.2">
      <c r="A19" s="124" t="s">
        <v>67</v>
      </c>
      <c r="B19" s="38" t="s">
        <v>27</v>
      </c>
      <c r="C19" s="60"/>
      <c r="D19" s="61"/>
      <c r="E19" s="247"/>
      <c r="F19" s="248"/>
      <c r="G19" s="247"/>
      <c r="H19" s="248"/>
      <c r="I19" s="247">
        <f>Rekapitulace!I19</f>
        <v>0</v>
      </c>
      <c r="J19" s="249"/>
    </row>
    <row r="20" spans="1:10" ht="23.25" customHeight="1" x14ac:dyDescent="0.2">
      <c r="A20" s="124" t="s">
        <v>66</v>
      </c>
      <c r="B20" s="38" t="s">
        <v>28</v>
      </c>
      <c r="C20" s="60"/>
      <c r="D20" s="61"/>
      <c r="E20" s="247"/>
      <c r="F20" s="248"/>
      <c r="G20" s="247"/>
      <c r="H20" s="248"/>
      <c r="I20" s="247">
        <f>Rekapitulace!I20</f>
        <v>0</v>
      </c>
      <c r="J20" s="249"/>
    </row>
    <row r="21" spans="1:10" ht="23.25" customHeight="1" x14ac:dyDescent="0.2">
      <c r="A21" s="2"/>
      <c r="B21" s="48" t="s">
        <v>29</v>
      </c>
      <c r="C21" s="62"/>
      <c r="D21" s="63"/>
      <c r="E21" s="250"/>
      <c r="F21" s="251"/>
      <c r="G21" s="250"/>
      <c r="H21" s="251"/>
      <c r="I21" s="250">
        <f>SUM(I16:J20)</f>
        <v>72</v>
      </c>
      <c r="J21" s="25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53">
        <f>ZakladDPHSniVypocet</f>
        <v>0</v>
      </c>
      <c r="H23" s="254"/>
      <c r="I23" s="25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Rekapitulace!E24</f>
        <v>15</v>
      </c>
      <c r="F24" s="39" t="s">
        <v>0</v>
      </c>
      <c r="G24" s="255">
        <f>DPHSni</f>
        <v>0</v>
      </c>
      <c r="H24" s="256"/>
      <c r="I24" s="25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53">
        <f>ZakladDPHZaklVypocet</f>
        <v>72</v>
      </c>
      <c r="H25" s="254"/>
      <c r="I25" s="25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Rekapitulace!E26</f>
        <v>21</v>
      </c>
      <c r="F26" s="30" t="s">
        <v>0</v>
      </c>
      <c r="G26" s="257">
        <f>DPHZakl</f>
        <v>15.12</v>
      </c>
      <c r="H26" s="258"/>
      <c r="I26" s="25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87.12</v>
      </c>
      <c r="B27" s="31" t="s">
        <v>4</v>
      </c>
      <c r="C27" s="68"/>
      <c r="D27" s="69"/>
      <c r="E27" s="68"/>
      <c r="F27" s="16"/>
      <c r="G27" s="259">
        <f>CenaCelkem-(ZakladDPHSni+DPHSni+ZakladDPHZakl+DPHZakl)</f>
        <v>0</v>
      </c>
      <c r="H27" s="259"/>
      <c r="I27" s="259"/>
      <c r="J27" s="41" t="str">
        <f t="shared" si="0"/>
        <v>CZK</v>
      </c>
    </row>
    <row r="28" spans="1:10" ht="27.75" hidden="1" customHeight="1" x14ac:dyDescent="0.2">
      <c r="A28" s="2"/>
      <c r="B28" s="107" t="s">
        <v>23</v>
      </c>
      <c r="C28" s="108"/>
      <c r="D28" s="108"/>
      <c r="E28" s="109"/>
      <c r="F28" s="110"/>
      <c r="G28" s="260">
        <f>ZakladDPHSniVypocet+ZakladDPHZaklVypocet</f>
        <v>72</v>
      </c>
      <c r="H28" s="260"/>
      <c r="I28" s="260"/>
      <c r="J28" s="111" t="str">
        <f t="shared" si="0"/>
        <v>CZK</v>
      </c>
    </row>
    <row r="29" spans="1:10" ht="27.75" customHeight="1" thickBot="1" x14ac:dyDescent="0.25">
      <c r="A29" s="2">
        <f>(A27-INT(A27))*100</f>
        <v>12.000000000000455</v>
      </c>
      <c r="B29" s="107" t="s">
        <v>35</v>
      </c>
      <c r="C29" s="112"/>
      <c r="D29" s="112"/>
      <c r="E29" s="112"/>
      <c r="F29" s="113"/>
      <c r="G29" s="261">
        <f>A27</f>
        <v>87.12</v>
      </c>
      <c r="H29" s="261"/>
      <c r="I29" s="261"/>
      <c r="J29" s="114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67"/>
      <c r="E34" s="268"/>
      <c r="G34" s="269"/>
      <c r="H34" s="270"/>
      <c r="I34" s="270"/>
      <c r="J34" s="25"/>
    </row>
    <row r="35" spans="1:10" ht="12.75" customHeight="1" x14ac:dyDescent="0.2">
      <c r="A35" s="2"/>
      <c r="B35" s="2"/>
      <c r="D35" s="271" t="s">
        <v>2</v>
      </c>
      <c r="E35" s="27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hidden="1" customHeight="1" x14ac:dyDescent="0.2">
      <c r="A38" s="83" t="s">
        <v>37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1" t="s">
        <v>1</v>
      </c>
      <c r="J38" s="92" t="s">
        <v>0</v>
      </c>
    </row>
    <row r="39" spans="1:10" ht="25.5" hidden="1" customHeight="1" x14ac:dyDescent="0.2">
      <c r="A39" s="83">
        <v>1</v>
      </c>
      <c r="B39" s="93" t="s">
        <v>45</v>
      </c>
      <c r="C39" s="263"/>
      <c r="D39" s="263"/>
      <c r="E39" s="263"/>
      <c r="F39" s="94">
        <f>Položky!AE62</f>
        <v>0</v>
      </c>
      <c r="G39" s="95">
        <f>Položky!AF62</f>
        <v>72</v>
      </c>
      <c r="H39" s="96">
        <f>(F39*SazbaDPH1/100)+(G39*SazbaDPH2/100)</f>
        <v>0</v>
      </c>
      <c r="I39" s="96">
        <f>F39+G39+H39</f>
        <v>72</v>
      </c>
      <c r="J39" s="97">
        <f>IF(CenaCelkemVypocet=0,"",I39/CenaCelkemVypocet*100)</f>
        <v>100</v>
      </c>
    </row>
    <row r="40" spans="1:10" ht="25.5" hidden="1" customHeight="1" x14ac:dyDescent="0.2">
      <c r="A40" s="83">
        <v>2</v>
      </c>
      <c r="B40" s="98"/>
      <c r="C40" s="262" t="s">
        <v>46</v>
      </c>
      <c r="D40" s="262"/>
      <c r="E40" s="262"/>
      <c r="F40" s="99"/>
      <c r="G40" s="100"/>
      <c r="H40" s="100">
        <f>(F40*SazbaDPH1/100)+(G40*SazbaDPH2/100)</f>
        <v>0</v>
      </c>
      <c r="I40" s="100">
        <f>F40+G40+H40</f>
        <v>0</v>
      </c>
      <c r="J40" s="101">
        <f>IF(CenaCelkemVypocet=0,"",I40/CenaCelkemVypocet*100)</f>
        <v>0</v>
      </c>
    </row>
    <row r="41" spans="1:10" ht="25.5" hidden="1" customHeight="1" x14ac:dyDescent="0.2">
      <c r="A41" s="83">
        <v>2</v>
      </c>
      <c r="B41" s="98" t="s">
        <v>41</v>
      </c>
      <c r="C41" s="262" t="s">
        <v>42</v>
      </c>
      <c r="D41" s="262"/>
      <c r="E41" s="262"/>
      <c r="F41" s="99">
        <f>Položky!AE62</f>
        <v>0</v>
      </c>
      <c r="G41" s="100">
        <f>Položky!AF62</f>
        <v>72</v>
      </c>
      <c r="H41" s="100">
        <f>(F41*SazbaDPH1/100)+(G41*SazbaDPH2/100)</f>
        <v>0</v>
      </c>
      <c r="I41" s="100">
        <f>F41+G41+H41</f>
        <v>72</v>
      </c>
      <c r="J41" s="101">
        <f>IF(CenaCelkemVypocet=0,"",I41/CenaCelkemVypocet*100)</f>
        <v>100</v>
      </c>
    </row>
    <row r="42" spans="1:10" ht="25.5" hidden="1" customHeight="1" x14ac:dyDescent="0.2">
      <c r="A42" s="83">
        <v>3</v>
      </c>
      <c r="B42" s="102" t="s">
        <v>41</v>
      </c>
      <c r="C42" s="263" t="s">
        <v>42</v>
      </c>
      <c r="D42" s="263"/>
      <c r="E42" s="263"/>
      <c r="F42" s="103">
        <f>Položky!AE62</f>
        <v>0</v>
      </c>
      <c r="G42" s="96">
        <f>Položky!AF62</f>
        <v>72</v>
      </c>
      <c r="H42" s="96">
        <f>(F42*SazbaDPH1/100)+(G42*SazbaDPH2/100)</f>
        <v>0</v>
      </c>
      <c r="I42" s="96">
        <f>F42+G42+H42</f>
        <v>72</v>
      </c>
      <c r="J42" s="97">
        <f>IF(CenaCelkemVypocet=0,"",I42/CenaCelkemVypocet*100)</f>
        <v>100</v>
      </c>
    </row>
    <row r="43" spans="1:10" ht="25.5" hidden="1" customHeight="1" x14ac:dyDescent="0.2">
      <c r="A43" s="83"/>
      <c r="B43" s="264" t="s">
        <v>47</v>
      </c>
      <c r="C43" s="265"/>
      <c r="D43" s="265"/>
      <c r="E43" s="266"/>
      <c r="F43" s="104">
        <f>SUMIF(A39:A42,"=1",F39:F42)</f>
        <v>0</v>
      </c>
      <c r="G43" s="105">
        <f>SUMIF(A39:A42,"=1",G39:G42)</f>
        <v>72</v>
      </c>
      <c r="H43" s="105">
        <f>SUMIF(A39:A42,"=1",H39:H42)</f>
        <v>0</v>
      </c>
      <c r="I43" s="105">
        <f>SUMIF(A39:A42,"=1",I39:I42)</f>
        <v>72</v>
      </c>
      <c r="J43" s="106">
        <f>SUMIF(A39:A42,"=1",J39:J42)</f>
        <v>100</v>
      </c>
    </row>
    <row r="46" spans="1:10" x14ac:dyDescent="0.2">
      <c r="F46" s="81"/>
      <c r="G46" s="81"/>
      <c r="H46" s="81"/>
      <c r="I46" s="81"/>
      <c r="J46" s="82"/>
    </row>
    <row r="47" spans="1:10" x14ac:dyDescent="0.2">
      <c r="F47" s="81"/>
      <c r="G47" s="81"/>
      <c r="H47" s="81"/>
      <c r="I47" s="81"/>
      <c r="J47" s="82"/>
    </row>
    <row r="48" spans="1:10" x14ac:dyDescent="0.2">
      <c r="F48" s="81"/>
      <c r="G48" s="81"/>
      <c r="H48" s="81"/>
      <c r="I48" s="81"/>
      <c r="J48" s="82"/>
    </row>
  </sheetData>
  <sheetProtection password="90A0" sheet="1" objects="1" scenarios="1"/>
  <mergeCells count="46">
    <mergeCell ref="C41:E41"/>
    <mergeCell ref="C42:E42"/>
    <mergeCell ref="B43:E43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/>
  <dimension ref="A1:AG57"/>
  <sheetViews>
    <sheetView showGridLines="0" topLeftCell="B30" zoomScaleNormal="100" zoomScaleSheetLayoutView="75" workbookViewId="0">
      <selection activeCell="G49" sqref="G4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570312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hidden="1" customHeight="1" x14ac:dyDescent="0.2">
      <c r="A1" s="178" t="s">
        <v>36</v>
      </c>
      <c r="B1" s="222" t="s">
        <v>39</v>
      </c>
      <c r="C1" s="223"/>
      <c r="D1" s="223"/>
      <c r="E1" s="223"/>
      <c r="F1" s="223"/>
      <c r="G1" s="223"/>
      <c r="H1" s="223"/>
      <c r="I1" s="223"/>
      <c r="J1" s="224"/>
    </row>
    <row r="2" spans="1:15" ht="36" hidden="1" customHeight="1" x14ac:dyDescent="0.2">
      <c r="A2" s="179"/>
      <c r="B2" s="75" t="s">
        <v>22</v>
      </c>
      <c r="C2" s="180"/>
      <c r="D2" s="181"/>
      <c r="E2" s="225" t="s">
        <v>213</v>
      </c>
      <c r="F2" s="225"/>
      <c r="G2" s="225"/>
      <c r="H2" s="225"/>
      <c r="I2" s="225"/>
      <c r="J2" s="285"/>
      <c r="O2" s="1"/>
    </row>
    <row r="3" spans="1:15" ht="27" hidden="1" customHeight="1" x14ac:dyDescent="0.2">
      <c r="A3" s="179"/>
      <c r="B3" s="77" t="s">
        <v>43</v>
      </c>
      <c r="C3" s="180"/>
      <c r="D3" s="182" t="s">
        <v>216</v>
      </c>
      <c r="E3" s="278" t="s">
        <v>211</v>
      </c>
      <c r="F3" s="278"/>
      <c r="G3" s="278"/>
      <c r="H3" s="278"/>
      <c r="I3" s="278"/>
      <c r="J3" s="281"/>
    </row>
    <row r="4" spans="1:15" ht="23.25" hidden="1" customHeight="1" x14ac:dyDescent="0.2">
      <c r="A4" s="83">
        <v>3113</v>
      </c>
      <c r="B4" s="78" t="s">
        <v>44</v>
      </c>
      <c r="C4" s="79"/>
      <c r="D4" s="177" t="s">
        <v>220</v>
      </c>
      <c r="E4" s="231" t="s">
        <v>218</v>
      </c>
      <c r="F4" s="231"/>
      <c r="G4" s="231"/>
      <c r="H4" s="231"/>
      <c r="I4" s="231"/>
      <c r="J4" s="282"/>
    </row>
    <row r="5" spans="1:15" ht="24" hidden="1" customHeight="1" x14ac:dyDescent="0.2">
      <c r="A5" s="179"/>
      <c r="B5" s="31" t="s">
        <v>40</v>
      </c>
      <c r="C5" s="183"/>
      <c r="D5" s="234" t="s">
        <v>212</v>
      </c>
      <c r="E5" s="234"/>
      <c r="F5" s="234"/>
      <c r="G5" s="234"/>
      <c r="H5" s="184" t="s">
        <v>38</v>
      </c>
      <c r="I5" s="185"/>
      <c r="J5" s="8"/>
    </row>
    <row r="6" spans="1:15" ht="15.75" hidden="1" customHeight="1" x14ac:dyDescent="0.2">
      <c r="A6" s="179"/>
      <c r="B6" s="28"/>
      <c r="C6" s="186"/>
      <c r="D6" s="283" t="s">
        <v>214</v>
      </c>
      <c r="E6" s="283"/>
      <c r="F6" s="283"/>
      <c r="G6" s="283"/>
      <c r="H6" s="184" t="s">
        <v>34</v>
      </c>
      <c r="I6" s="185"/>
      <c r="J6" s="8"/>
    </row>
    <row r="7" spans="1:15" ht="15.75" hidden="1" customHeight="1" x14ac:dyDescent="0.2">
      <c r="A7" s="179"/>
      <c r="B7" s="29"/>
      <c r="C7" s="55"/>
      <c r="D7" s="52" t="s">
        <v>215</v>
      </c>
      <c r="E7" s="238"/>
      <c r="F7" s="238"/>
      <c r="G7" s="238"/>
      <c r="H7" s="24"/>
      <c r="I7" s="23"/>
      <c r="J7" s="34"/>
    </row>
    <row r="8" spans="1:15" ht="24" hidden="1" customHeight="1" x14ac:dyDescent="0.2">
      <c r="A8" s="179"/>
      <c r="B8" s="31" t="s">
        <v>20</v>
      </c>
      <c r="C8" s="183"/>
      <c r="D8" s="187"/>
      <c r="E8" s="183"/>
      <c r="F8" s="188"/>
      <c r="G8" s="188"/>
      <c r="H8" s="184" t="s">
        <v>38</v>
      </c>
      <c r="I8" s="185"/>
      <c r="J8" s="8"/>
    </row>
    <row r="9" spans="1:15" ht="15.75" hidden="1" customHeight="1" x14ac:dyDescent="0.2">
      <c r="A9" s="179"/>
      <c r="B9" s="2"/>
      <c r="C9" s="183"/>
      <c r="D9" s="187"/>
      <c r="E9" s="183"/>
      <c r="F9" s="188"/>
      <c r="G9" s="188"/>
      <c r="H9" s="184" t="s">
        <v>34</v>
      </c>
      <c r="I9" s="185"/>
      <c r="J9" s="8"/>
    </row>
    <row r="10" spans="1:15" ht="15.75" hidden="1" customHeight="1" x14ac:dyDescent="0.2">
      <c r="A10" s="179"/>
      <c r="B10" s="35"/>
      <c r="C10" s="55"/>
      <c r="D10" s="52"/>
      <c r="E10" s="176"/>
      <c r="F10" s="24"/>
      <c r="G10" s="14"/>
      <c r="H10" s="14"/>
      <c r="I10" s="36"/>
      <c r="J10" s="34"/>
    </row>
    <row r="11" spans="1:15" ht="24" hidden="1" customHeight="1" x14ac:dyDescent="0.2">
      <c r="A11" s="179"/>
      <c r="B11" s="31" t="s">
        <v>19</v>
      </c>
      <c r="C11" s="183"/>
      <c r="D11" s="240" t="s">
        <v>217</v>
      </c>
      <c r="E11" s="240"/>
      <c r="F11" s="240"/>
      <c r="G11" s="240"/>
      <c r="H11" s="184" t="s">
        <v>38</v>
      </c>
      <c r="I11" s="189"/>
      <c r="J11" s="8"/>
    </row>
    <row r="12" spans="1:15" ht="15.75" hidden="1" customHeight="1" x14ac:dyDescent="0.2">
      <c r="A12" s="179"/>
      <c r="B12" s="28"/>
      <c r="C12" s="186"/>
      <c r="D12" s="280"/>
      <c r="E12" s="280"/>
      <c r="F12" s="280"/>
      <c r="G12" s="280"/>
      <c r="H12" s="184" t="s">
        <v>34</v>
      </c>
      <c r="I12" s="189"/>
      <c r="J12" s="8"/>
    </row>
    <row r="13" spans="1:15" ht="15.75" hidden="1" customHeight="1" x14ac:dyDescent="0.2">
      <c r="A13" s="179"/>
      <c r="B13" s="29"/>
      <c r="C13" s="55"/>
      <c r="D13" s="80"/>
      <c r="E13" s="242"/>
      <c r="F13" s="242"/>
      <c r="G13" s="242"/>
      <c r="H13" s="19"/>
      <c r="I13" s="23"/>
      <c r="J13" s="34"/>
    </row>
    <row r="14" spans="1:15" ht="24" hidden="1" customHeight="1" x14ac:dyDescent="0.2">
      <c r="A14" s="179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hidden="1" customHeight="1" x14ac:dyDescent="0.2">
      <c r="A15" s="179"/>
      <c r="B15" s="35" t="s">
        <v>32</v>
      </c>
      <c r="C15" s="59"/>
      <c r="D15" s="53"/>
      <c r="E15" s="244"/>
      <c r="F15" s="244"/>
      <c r="G15" s="245"/>
      <c r="H15" s="245"/>
      <c r="I15" s="245" t="s">
        <v>29</v>
      </c>
      <c r="J15" s="246"/>
    </row>
    <row r="16" spans="1:15" ht="23.25" hidden="1" customHeight="1" x14ac:dyDescent="0.2">
      <c r="A16" s="190" t="s">
        <v>24</v>
      </c>
      <c r="B16" s="38" t="s">
        <v>24</v>
      </c>
      <c r="C16" s="60"/>
      <c r="D16" s="61"/>
      <c r="E16" s="247"/>
      <c r="F16" s="248"/>
      <c r="G16" s="247"/>
      <c r="H16" s="248"/>
      <c r="I16" s="247">
        <f>SUMIF(F46:F53,A16,I46:I53)+SUMIF(F46:F53,"PSU",I46:I53)</f>
        <v>0</v>
      </c>
      <c r="J16" s="249"/>
    </row>
    <row r="17" spans="1:33" ht="23.25" hidden="1" customHeight="1" x14ac:dyDescent="0.2">
      <c r="A17" s="190" t="s">
        <v>25</v>
      </c>
      <c r="B17" s="38" t="s">
        <v>25</v>
      </c>
      <c r="C17" s="60"/>
      <c r="D17" s="61"/>
      <c r="E17" s="247"/>
      <c r="F17" s="248"/>
      <c r="G17" s="247"/>
      <c r="H17" s="248"/>
      <c r="I17" s="247">
        <f>SUMIF(F46:F53,A17,I46:I53)</f>
        <v>72</v>
      </c>
      <c r="J17" s="249"/>
    </row>
    <row r="18" spans="1:33" ht="23.25" hidden="1" customHeight="1" x14ac:dyDescent="0.2">
      <c r="A18" s="190" t="s">
        <v>26</v>
      </c>
      <c r="B18" s="38" t="s">
        <v>26</v>
      </c>
      <c r="C18" s="60"/>
      <c r="D18" s="61"/>
      <c r="E18" s="247"/>
      <c r="F18" s="248"/>
      <c r="G18" s="247"/>
      <c r="H18" s="248"/>
      <c r="I18" s="247">
        <f>SUMIF(F46:F53,A18,I46:I53)</f>
        <v>0</v>
      </c>
      <c r="J18" s="249"/>
    </row>
    <row r="19" spans="1:33" ht="23.25" hidden="1" customHeight="1" x14ac:dyDescent="0.2">
      <c r="A19" s="190" t="s">
        <v>67</v>
      </c>
      <c r="B19" s="38" t="s">
        <v>27</v>
      </c>
      <c r="C19" s="60"/>
      <c r="D19" s="61"/>
      <c r="E19" s="247"/>
      <c r="F19" s="248"/>
      <c r="G19" s="247"/>
      <c r="H19" s="248"/>
      <c r="I19" s="247">
        <f>SUMIF(F46:F53,A19,I46:I53)</f>
        <v>0</v>
      </c>
      <c r="J19" s="249"/>
    </row>
    <row r="20" spans="1:33" ht="23.25" hidden="1" customHeight="1" x14ac:dyDescent="0.2">
      <c r="A20" s="190" t="s">
        <v>66</v>
      </c>
      <c r="B20" s="38" t="s">
        <v>28</v>
      </c>
      <c r="C20" s="60"/>
      <c r="D20" s="61"/>
      <c r="E20" s="247"/>
      <c r="F20" s="248"/>
      <c r="G20" s="247"/>
      <c r="H20" s="248"/>
      <c r="I20" s="247">
        <f>SUMIF(F46:F53,A20,I46:I53)</f>
        <v>0</v>
      </c>
      <c r="J20" s="249"/>
    </row>
    <row r="21" spans="1:33" ht="23.25" hidden="1" customHeight="1" x14ac:dyDescent="0.2">
      <c r="A21" s="179"/>
      <c r="B21" s="48" t="s">
        <v>29</v>
      </c>
      <c r="C21" s="62"/>
      <c r="D21" s="63"/>
      <c r="E21" s="250"/>
      <c r="F21" s="251"/>
      <c r="G21" s="250"/>
      <c r="H21" s="251"/>
      <c r="I21" s="250">
        <f>SUM(I16:J20)</f>
        <v>72</v>
      </c>
      <c r="J21" s="252"/>
    </row>
    <row r="22" spans="1:33" ht="33" hidden="1" customHeight="1" x14ac:dyDescent="0.2">
      <c r="A22" s="179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33" ht="23.25" hidden="1" customHeight="1" x14ac:dyDescent="0.2">
      <c r="A23" s="179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53">
        <f>ZakladDPHSniVypocet</f>
        <v>0</v>
      </c>
      <c r="H23" s="254"/>
      <c r="I23" s="254"/>
      <c r="J23" s="40" t="str">
        <f t="shared" ref="J23:J28" si="0">Mena</f>
        <v>CZK</v>
      </c>
    </row>
    <row r="24" spans="1:33" ht="23.25" hidden="1" customHeight="1" x14ac:dyDescent="0.2">
      <c r="A24" s="179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55">
        <f>A23</f>
        <v>0</v>
      </c>
      <c r="H24" s="256"/>
      <c r="I24" s="256"/>
      <c r="J24" s="40" t="str">
        <f t="shared" si="0"/>
        <v>CZK</v>
      </c>
    </row>
    <row r="25" spans="1:33" ht="23.25" hidden="1" customHeight="1" x14ac:dyDescent="0.2">
      <c r="A25" s="179">
        <f>ZakladDPHZakl*SazbaDPH2/100</f>
        <v>15.12</v>
      </c>
      <c r="B25" s="38" t="s">
        <v>14</v>
      </c>
      <c r="C25" s="60"/>
      <c r="D25" s="61"/>
      <c r="E25" s="65">
        <v>21</v>
      </c>
      <c r="F25" s="39" t="s">
        <v>0</v>
      </c>
      <c r="G25" s="253">
        <f>ZakladDPHZaklVypocet</f>
        <v>72</v>
      </c>
      <c r="H25" s="254"/>
      <c r="I25" s="254"/>
      <c r="J25" s="40" t="str">
        <f t="shared" si="0"/>
        <v>CZK</v>
      </c>
    </row>
    <row r="26" spans="1:33" ht="23.25" hidden="1" customHeight="1" x14ac:dyDescent="0.2">
      <c r="A26" s="179">
        <f>(A25-INT(A25))*100</f>
        <v>11.999999999999922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55">
        <f>A25</f>
        <v>15.12</v>
      </c>
      <c r="H26" s="256"/>
      <c r="I26" s="256"/>
      <c r="J26" s="37" t="str">
        <f t="shared" si="0"/>
        <v>CZK</v>
      </c>
    </row>
    <row r="27" spans="1:33" ht="23.25" hidden="1" customHeight="1" thickBot="1" x14ac:dyDescent="0.25">
      <c r="A27" s="179">
        <f>ZakladDPHSni+DPHSni+ZakladDPHZakl+DPHZakl</f>
        <v>87.12</v>
      </c>
      <c r="B27" s="31" t="s">
        <v>4</v>
      </c>
      <c r="C27" s="191"/>
      <c r="D27" s="192"/>
      <c r="E27" s="191"/>
      <c r="F27" s="193"/>
      <c r="G27" s="284">
        <f>CenaCelkem-(ZakladDPHSni+DPHSni+ZakladDPHZakl+DPHZakl)</f>
        <v>0</v>
      </c>
      <c r="H27" s="284"/>
      <c r="I27" s="284"/>
      <c r="J27" s="41" t="str">
        <f t="shared" si="0"/>
        <v>CZK</v>
      </c>
    </row>
    <row r="28" spans="1:33" ht="27.75" hidden="1" customHeight="1" thickBot="1" x14ac:dyDescent="0.25">
      <c r="A28" s="179"/>
      <c r="B28" s="107" t="s">
        <v>23</v>
      </c>
      <c r="C28" s="108"/>
      <c r="D28" s="108"/>
      <c r="E28" s="109"/>
      <c r="F28" s="110"/>
      <c r="G28" s="260">
        <f>ZakladDPHSniVypocet+ZakladDPHZaklVypocet</f>
        <v>72</v>
      </c>
      <c r="H28" s="260"/>
      <c r="I28" s="260"/>
      <c r="J28" s="111" t="str">
        <f t="shared" si="0"/>
        <v>CZK</v>
      </c>
    </row>
    <row r="29" spans="1:33" ht="27.75" hidden="1" customHeight="1" thickBot="1" x14ac:dyDescent="0.25">
      <c r="A29" s="179">
        <f>(A27-INT(A27))*100</f>
        <v>12.000000000000455</v>
      </c>
      <c r="B29" s="107" t="s">
        <v>35</v>
      </c>
      <c r="C29" s="112"/>
      <c r="D29" s="112"/>
      <c r="E29" s="112"/>
      <c r="F29" s="113"/>
      <c r="G29" s="261">
        <f>A27</f>
        <v>87.12</v>
      </c>
      <c r="H29" s="261"/>
      <c r="I29" s="261"/>
      <c r="J29" s="114" t="s">
        <v>48</v>
      </c>
    </row>
    <row r="30" spans="1:33" ht="36" customHeight="1" x14ac:dyDescent="0.2">
      <c r="A30" s="194" t="s">
        <v>7</v>
      </c>
      <c r="B30" s="219" t="s">
        <v>22</v>
      </c>
      <c r="C30" s="220"/>
      <c r="D30" s="221"/>
      <c r="E30" s="275" t="s">
        <v>213</v>
      </c>
      <c r="F30" s="276"/>
      <c r="G30" s="276"/>
      <c r="H30" s="276"/>
      <c r="I30" s="276"/>
      <c r="J30" s="277"/>
      <c r="AG30" t="s">
        <v>70</v>
      </c>
    </row>
    <row r="31" spans="1:33" ht="27" customHeight="1" x14ac:dyDescent="0.2">
      <c r="A31" s="194" t="s">
        <v>8</v>
      </c>
      <c r="B31" s="77" t="s">
        <v>43</v>
      </c>
      <c r="C31" s="180"/>
      <c r="D31" s="182" t="s">
        <v>216</v>
      </c>
      <c r="E31" s="278" t="s">
        <v>211</v>
      </c>
      <c r="F31" s="279"/>
      <c r="G31" s="279"/>
      <c r="H31" s="279"/>
      <c r="I31" s="279"/>
      <c r="J31" s="230"/>
      <c r="AC31" s="115" t="s">
        <v>70</v>
      </c>
      <c r="AG31" t="s">
        <v>71</v>
      </c>
    </row>
    <row r="32" spans="1:33" ht="24" customHeight="1" x14ac:dyDescent="0.2">
      <c r="A32" s="195" t="s">
        <v>9</v>
      </c>
      <c r="B32" s="78" t="s">
        <v>222</v>
      </c>
      <c r="C32" s="79"/>
      <c r="D32" s="177" t="s">
        <v>220</v>
      </c>
      <c r="E32" s="231" t="s">
        <v>218</v>
      </c>
      <c r="F32" s="232"/>
      <c r="G32" s="232"/>
      <c r="H32" s="232"/>
      <c r="I32" s="232"/>
      <c r="J32" s="233"/>
      <c r="AG32" t="s">
        <v>72</v>
      </c>
    </row>
    <row r="33" spans="1:10" ht="27" hidden="1" customHeight="1" x14ac:dyDescent="0.2">
      <c r="B33" s="196" t="s">
        <v>16</v>
      </c>
      <c r="C33" s="197"/>
      <c r="D33" s="197"/>
      <c r="E33" s="197"/>
      <c r="F33" s="198"/>
      <c r="G33" s="198"/>
      <c r="H33" s="198"/>
      <c r="I33" s="198"/>
      <c r="J33" s="199"/>
    </row>
    <row r="34" spans="1:10" ht="25.5" hidden="1" customHeight="1" x14ac:dyDescent="0.2">
      <c r="A34" s="83" t="s">
        <v>37</v>
      </c>
      <c r="B34" s="200" t="s">
        <v>17</v>
      </c>
      <c r="C34" s="89" t="s">
        <v>5</v>
      </c>
      <c r="D34" s="89"/>
      <c r="E34" s="89"/>
      <c r="F34" s="90" t="str">
        <f>B23</f>
        <v>Základ pro sníženou DPH</v>
      </c>
      <c r="G34" s="90" t="str">
        <f>B25</f>
        <v>Základ pro základní DPH</v>
      </c>
      <c r="H34" s="91" t="s">
        <v>18</v>
      </c>
      <c r="I34" s="91" t="s">
        <v>1</v>
      </c>
      <c r="J34" s="201" t="s">
        <v>0</v>
      </c>
    </row>
    <row r="35" spans="1:10" ht="25.5" hidden="1" customHeight="1" x14ac:dyDescent="0.2">
      <c r="A35" s="83">
        <v>1</v>
      </c>
      <c r="B35" s="202" t="s">
        <v>45</v>
      </c>
      <c r="C35" s="263"/>
      <c r="D35" s="263"/>
      <c r="E35" s="263"/>
      <c r="F35" s="94">
        <f>Položky!AE62</f>
        <v>0</v>
      </c>
      <c r="G35" s="95">
        <f>Položky!AF62</f>
        <v>72</v>
      </c>
      <c r="H35" s="96">
        <f>(F35*SazbaDPH1/100)+(G35*SazbaDPH2/100)</f>
        <v>15.12</v>
      </c>
      <c r="I35" s="96">
        <f>F35+G35+H35</f>
        <v>87.12</v>
      </c>
      <c r="J35" s="203">
        <f>IF(CenaCelkemVypocet=0,"",I35/CenaCelkemVypocet*100)</f>
        <v>100</v>
      </c>
    </row>
    <row r="36" spans="1:10" ht="25.5" hidden="1" customHeight="1" x14ac:dyDescent="0.2">
      <c r="A36" s="83">
        <v>2</v>
      </c>
      <c r="B36" s="204"/>
      <c r="C36" s="262" t="s">
        <v>46</v>
      </c>
      <c r="D36" s="262"/>
      <c r="E36" s="262"/>
      <c r="F36" s="99"/>
      <c r="G36" s="100"/>
      <c r="H36" s="100">
        <f>(F36*SazbaDPH1/100)+(G36*SazbaDPH2/100)</f>
        <v>0</v>
      </c>
      <c r="I36" s="100">
        <f>F36+G36+H36</f>
        <v>0</v>
      </c>
      <c r="J36" s="205">
        <f>IF(CenaCelkemVypocet=0,"",I36/CenaCelkemVypocet*100)</f>
        <v>0</v>
      </c>
    </row>
    <row r="37" spans="1:10" ht="25.5" hidden="1" customHeight="1" x14ac:dyDescent="0.2">
      <c r="A37" s="83">
        <v>2</v>
      </c>
      <c r="B37" s="204" t="s">
        <v>41</v>
      </c>
      <c r="C37" s="262" t="s">
        <v>42</v>
      </c>
      <c r="D37" s="262"/>
      <c r="E37" s="262"/>
      <c r="F37" s="99">
        <f>Položky!AE62</f>
        <v>0</v>
      </c>
      <c r="G37" s="100">
        <f>Položky!AF62</f>
        <v>72</v>
      </c>
      <c r="H37" s="100">
        <f>(F37*SazbaDPH1/100)+(G37*SazbaDPH2/100)</f>
        <v>15.12</v>
      </c>
      <c r="I37" s="100">
        <f>F37+G37+H37</f>
        <v>87.12</v>
      </c>
      <c r="J37" s="205">
        <f>IF(CenaCelkemVypocet=0,"",I37/CenaCelkemVypocet*100)</f>
        <v>100</v>
      </c>
    </row>
    <row r="38" spans="1:10" ht="25.5" hidden="1" customHeight="1" x14ac:dyDescent="0.2">
      <c r="A38" s="83">
        <v>3</v>
      </c>
      <c r="B38" s="206" t="s">
        <v>41</v>
      </c>
      <c r="C38" s="263" t="s">
        <v>42</v>
      </c>
      <c r="D38" s="263"/>
      <c r="E38" s="263"/>
      <c r="F38" s="103">
        <f>Položky!AE62</f>
        <v>0</v>
      </c>
      <c r="G38" s="96">
        <f>Položky!AF62</f>
        <v>72</v>
      </c>
      <c r="H38" s="96">
        <f>(F38*SazbaDPH1/100)+(G38*SazbaDPH2/100)</f>
        <v>15.12</v>
      </c>
      <c r="I38" s="96">
        <f>F38+G38+H38</f>
        <v>87.12</v>
      </c>
      <c r="J38" s="203">
        <f>IF(CenaCelkemVypocet=0,"",I38/CenaCelkemVypocet*100)</f>
        <v>100</v>
      </c>
    </row>
    <row r="39" spans="1:10" ht="25.5" hidden="1" customHeight="1" x14ac:dyDescent="0.2">
      <c r="A39" s="83"/>
      <c r="B39" s="274" t="s">
        <v>47</v>
      </c>
      <c r="C39" s="265"/>
      <c r="D39" s="265"/>
      <c r="E39" s="266"/>
      <c r="F39" s="104">
        <f>SUMIF(A35:A38,"=1",F35:F38)</f>
        <v>0</v>
      </c>
      <c r="G39" s="105">
        <f>SUMIF(A35:A38,"=1",G35:G38)</f>
        <v>72</v>
      </c>
      <c r="H39" s="105">
        <f>SUMIF(A35:A38,"=1",H35:H38)</f>
        <v>15.12</v>
      </c>
      <c r="I39" s="105">
        <f>SUMIF(A35:A38,"=1",I35:I38)</f>
        <v>87.12</v>
      </c>
      <c r="J39" s="207">
        <f>SUMIF(A35:A38,"=1",J35:J38)</f>
        <v>100</v>
      </c>
    </row>
    <row r="40" spans="1:10" hidden="1" x14ac:dyDescent="0.2">
      <c r="B40" s="2"/>
      <c r="C40" s="183"/>
      <c r="D40" s="183"/>
      <c r="E40" s="183"/>
      <c r="F40" s="188"/>
      <c r="G40" s="188"/>
      <c r="H40" s="188"/>
      <c r="I40" s="188"/>
      <c r="J40" s="8"/>
    </row>
    <row r="41" spans="1:10" hidden="1" x14ac:dyDescent="0.2">
      <c r="B41" s="2"/>
      <c r="C41" s="183"/>
      <c r="D41" s="183"/>
      <c r="E41" s="183"/>
      <c r="F41" s="188"/>
      <c r="G41" s="188"/>
      <c r="H41" s="188"/>
      <c r="I41" s="188"/>
      <c r="J41" s="8"/>
    </row>
    <row r="42" spans="1:10" x14ac:dyDescent="0.2">
      <c r="B42" s="2"/>
      <c r="C42" s="183"/>
      <c r="D42" s="183"/>
      <c r="E42" s="183"/>
      <c r="F42" s="188"/>
      <c r="G42" s="188"/>
      <c r="H42" s="188"/>
      <c r="I42" s="188"/>
      <c r="J42" s="8"/>
    </row>
    <row r="43" spans="1:10" ht="15.75" x14ac:dyDescent="0.25">
      <c r="B43" s="208" t="s">
        <v>49</v>
      </c>
      <c r="C43" s="183"/>
      <c r="D43" s="183"/>
      <c r="E43" s="183"/>
      <c r="F43" s="188"/>
      <c r="G43" s="188"/>
      <c r="H43" s="188"/>
      <c r="I43" s="188"/>
      <c r="J43" s="8"/>
    </row>
    <row r="44" spans="1:10" x14ac:dyDescent="0.2">
      <c r="B44" s="2"/>
      <c r="C44" s="183"/>
      <c r="D44" s="183"/>
      <c r="E44" s="183"/>
      <c r="F44" s="188"/>
      <c r="G44" s="188"/>
      <c r="H44" s="188"/>
      <c r="I44" s="188"/>
      <c r="J44" s="8"/>
    </row>
    <row r="45" spans="1:10" ht="25.5" customHeight="1" x14ac:dyDescent="0.2">
      <c r="A45" s="116"/>
      <c r="B45" s="209" t="s">
        <v>17</v>
      </c>
      <c r="C45" s="119" t="s">
        <v>5</v>
      </c>
      <c r="D45" s="120"/>
      <c r="E45" s="120"/>
      <c r="F45" s="121" t="s">
        <v>50</v>
      </c>
      <c r="G45" s="121"/>
      <c r="H45" s="121"/>
      <c r="I45" s="121" t="s">
        <v>29</v>
      </c>
      <c r="J45" s="210" t="s">
        <v>0</v>
      </c>
    </row>
    <row r="46" spans="1:10" ht="36.75" customHeight="1" x14ac:dyDescent="0.2">
      <c r="A46" s="117"/>
      <c r="B46" s="211" t="s">
        <v>51</v>
      </c>
      <c r="C46" s="272" t="s">
        <v>52</v>
      </c>
      <c r="D46" s="273"/>
      <c r="E46" s="273"/>
      <c r="F46" s="122" t="s">
        <v>25</v>
      </c>
      <c r="G46" s="123"/>
      <c r="H46" s="123"/>
      <c r="I46" s="123">
        <f>Položky!G8</f>
        <v>72</v>
      </c>
      <c r="J46" s="212">
        <f>IF(I54=0,"",I46/I54*100)</f>
        <v>100</v>
      </c>
    </row>
    <row r="47" spans="1:10" ht="36.75" customHeight="1" x14ac:dyDescent="0.2">
      <c r="A47" s="117"/>
      <c r="B47" s="211" t="s">
        <v>53</v>
      </c>
      <c r="C47" s="272" t="s">
        <v>54</v>
      </c>
      <c r="D47" s="273"/>
      <c r="E47" s="273"/>
      <c r="F47" s="122" t="s">
        <v>25</v>
      </c>
      <c r="G47" s="123"/>
      <c r="H47" s="123"/>
      <c r="I47" s="123">
        <f>Položky!G13</f>
        <v>0</v>
      </c>
      <c r="J47" s="212">
        <f>IF(I54=0,"",I47/I54*100)</f>
        <v>0</v>
      </c>
    </row>
    <row r="48" spans="1:10" ht="36.75" customHeight="1" x14ac:dyDescent="0.2">
      <c r="A48" s="117"/>
      <c r="B48" s="211" t="s">
        <v>55</v>
      </c>
      <c r="C48" s="272" t="s">
        <v>56</v>
      </c>
      <c r="D48" s="273"/>
      <c r="E48" s="273"/>
      <c r="F48" s="122" t="s">
        <v>25</v>
      </c>
      <c r="G48" s="123"/>
      <c r="H48" s="123"/>
      <c r="I48" s="123">
        <f>Položky!G21</f>
        <v>0</v>
      </c>
      <c r="J48" s="212">
        <f>IF(I54=0,"",I48/I54*100)</f>
        <v>0</v>
      </c>
    </row>
    <row r="49" spans="1:10" ht="36.75" customHeight="1" x14ac:dyDescent="0.2">
      <c r="A49" s="117"/>
      <c r="B49" s="211" t="s">
        <v>57</v>
      </c>
      <c r="C49" s="272" t="s">
        <v>58</v>
      </c>
      <c r="D49" s="273"/>
      <c r="E49" s="273"/>
      <c r="F49" s="122" t="s">
        <v>25</v>
      </c>
      <c r="G49" s="123"/>
      <c r="H49" s="123"/>
      <c r="I49" s="123">
        <f>Položky!G26</f>
        <v>0</v>
      </c>
      <c r="J49" s="212">
        <f>IF(I54=0,"",I49/I54*100)</f>
        <v>0</v>
      </c>
    </row>
    <row r="50" spans="1:10" ht="36.75" customHeight="1" x14ac:dyDescent="0.2">
      <c r="A50" s="117"/>
      <c r="B50" s="211" t="s">
        <v>59</v>
      </c>
      <c r="C50" s="272" t="s">
        <v>60</v>
      </c>
      <c r="D50" s="273"/>
      <c r="E50" s="273"/>
      <c r="F50" s="122" t="s">
        <v>25</v>
      </c>
      <c r="G50" s="123"/>
      <c r="H50" s="123"/>
      <c r="I50" s="123">
        <f>Položky!G46</f>
        <v>0</v>
      </c>
      <c r="J50" s="212">
        <f>IF(I54=0,"",I50/I54*100)</f>
        <v>0</v>
      </c>
    </row>
    <row r="51" spans="1:10" ht="36.75" customHeight="1" x14ac:dyDescent="0.2">
      <c r="A51" s="117"/>
      <c r="B51" s="211" t="s">
        <v>61</v>
      </c>
      <c r="C51" s="272" t="s">
        <v>62</v>
      </c>
      <c r="D51" s="273"/>
      <c r="E51" s="273"/>
      <c r="F51" s="122" t="s">
        <v>25</v>
      </c>
      <c r="G51" s="123"/>
      <c r="H51" s="123"/>
      <c r="I51" s="123">
        <f>Položky!G49</f>
        <v>0</v>
      </c>
      <c r="J51" s="212">
        <f>IF(I54=0,"",I51/I54*100)</f>
        <v>0</v>
      </c>
    </row>
    <row r="52" spans="1:10" ht="36.75" customHeight="1" x14ac:dyDescent="0.2">
      <c r="A52" s="117"/>
      <c r="B52" s="211" t="s">
        <v>63</v>
      </c>
      <c r="C52" s="272" t="s">
        <v>64</v>
      </c>
      <c r="D52" s="273"/>
      <c r="E52" s="273"/>
      <c r="F52" s="122" t="s">
        <v>65</v>
      </c>
      <c r="G52" s="123"/>
      <c r="H52" s="123"/>
      <c r="I52" s="123">
        <f>Položky!G52</f>
        <v>0</v>
      </c>
      <c r="J52" s="212">
        <f>IF(I54=0,"",I52/I54*100)</f>
        <v>0</v>
      </c>
    </row>
    <row r="53" spans="1:10" ht="36.75" customHeight="1" x14ac:dyDescent="0.2">
      <c r="A53" s="117"/>
      <c r="B53" s="211" t="s">
        <v>66</v>
      </c>
      <c r="C53" s="272" t="s">
        <v>28</v>
      </c>
      <c r="D53" s="273"/>
      <c r="E53" s="273"/>
      <c r="F53" s="122" t="s">
        <v>66</v>
      </c>
      <c r="G53" s="123"/>
      <c r="H53" s="123"/>
      <c r="I53" s="123">
        <f>Položky!G58</f>
        <v>0</v>
      </c>
      <c r="J53" s="212">
        <f>IF(I54=0,"",I53/I54*100)</f>
        <v>0</v>
      </c>
    </row>
    <row r="54" spans="1:10" ht="25.5" customHeight="1" thickBot="1" x14ac:dyDescent="0.25">
      <c r="A54" s="118"/>
      <c r="B54" s="213" t="s">
        <v>1</v>
      </c>
      <c r="C54" s="214"/>
      <c r="D54" s="215"/>
      <c r="E54" s="215"/>
      <c r="F54" s="216"/>
      <c r="G54" s="217"/>
      <c r="H54" s="217"/>
      <c r="I54" s="217">
        <f>SUM(I46:I53)</f>
        <v>72</v>
      </c>
      <c r="J54" s="218">
        <f>SUM(J46:J53)</f>
        <v>100</v>
      </c>
    </row>
    <row r="55" spans="1:10" x14ac:dyDescent="0.2">
      <c r="F55" s="81"/>
      <c r="G55" s="81"/>
      <c r="H55" s="81"/>
      <c r="I55" s="81"/>
      <c r="J55" s="82"/>
    </row>
    <row r="56" spans="1:10" x14ac:dyDescent="0.2">
      <c r="F56" s="81"/>
      <c r="G56" s="81"/>
      <c r="H56" s="81"/>
      <c r="I56" s="81"/>
      <c r="J56" s="82"/>
    </row>
    <row r="57" spans="1:10" x14ac:dyDescent="0.2">
      <c r="F57" s="81"/>
      <c r="G57" s="81"/>
      <c r="H57" s="81"/>
      <c r="I57" s="81"/>
      <c r="J57" s="82"/>
    </row>
  </sheetData>
  <sheetProtection password="90A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E4:J4"/>
    <mergeCell ref="G16:H16"/>
    <mergeCell ref="G17:H17"/>
    <mergeCell ref="E16:F16"/>
    <mergeCell ref="E13:G13"/>
    <mergeCell ref="D5:G5"/>
    <mergeCell ref="D6:G6"/>
    <mergeCell ref="E7:G7"/>
    <mergeCell ref="D11:G11"/>
    <mergeCell ref="G15:H15"/>
    <mergeCell ref="D12:G12"/>
    <mergeCell ref="E21:F21"/>
    <mergeCell ref="G21:H21"/>
    <mergeCell ref="E17:F17"/>
    <mergeCell ref="G24:I24"/>
    <mergeCell ref="I15:J15"/>
    <mergeCell ref="I16:J16"/>
    <mergeCell ref="G25:I25"/>
    <mergeCell ref="I19:J19"/>
    <mergeCell ref="G28:I28"/>
    <mergeCell ref="G23:I23"/>
    <mergeCell ref="E19:F19"/>
    <mergeCell ref="E20:F20"/>
    <mergeCell ref="I20:J20"/>
    <mergeCell ref="I21:J21"/>
    <mergeCell ref="G19:H19"/>
    <mergeCell ref="G20:H20"/>
    <mergeCell ref="G29:I29"/>
    <mergeCell ref="C50:E50"/>
    <mergeCell ref="C35:E35"/>
    <mergeCell ref="C36:E36"/>
    <mergeCell ref="C37:E37"/>
    <mergeCell ref="C38:E38"/>
    <mergeCell ref="B39:E39"/>
    <mergeCell ref="E30:J30"/>
    <mergeCell ref="E31:J31"/>
    <mergeCell ref="E32:J32"/>
    <mergeCell ref="C51:E51"/>
    <mergeCell ref="C52:E52"/>
    <mergeCell ref="C53:E53"/>
    <mergeCell ref="C46:E46"/>
    <mergeCell ref="C47:E47"/>
    <mergeCell ref="C48:E48"/>
    <mergeCell ref="C49:E4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6" t="s">
        <v>6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50" t="s">
        <v>7</v>
      </c>
      <c r="B2" s="49"/>
      <c r="C2" s="288"/>
      <c r="D2" s="288"/>
      <c r="E2" s="288"/>
      <c r="F2" s="288"/>
      <c r="G2" s="289"/>
    </row>
    <row r="3" spans="1:7" ht="24.95" customHeight="1" x14ac:dyDescent="0.2">
      <c r="A3" s="50" t="s">
        <v>8</v>
      </c>
      <c r="B3" s="49"/>
      <c r="C3" s="288"/>
      <c r="D3" s="288"/>
      <c r="E3" s="288"/>
      <c r="F3" s="288"/>
      <c r="G3" s="289"/>
    </row>
    <row r="4" spans="1:7" ht="24.95" customHeight="1" x14ac:dyDescent="0.2">
      <c r="A4" s="50" t="s">
        <v>9</v>
      </c>
      <c r="B4" s="49"/>
      <c r="C4" s="288"/>
      <c r="D4" s="288"/>
      <c r="E4" s="288"/>
      <c r="F4" s="288"/>
      <c r="G4" s="28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Y11" sqref="Y11"/>
    </sheetView>
  </sheetViews>
  <sheetFormatPr defaultRowHeight="12.75" outlineLevelRow="1" x14ac:dyDescent="0.2"/>
  <cols>
    <col min="1" max="1" width="3.42578125" customWidth="1"/>
    <col min="2" max="2" width="12.7109375" style="115" customWidth="1"/>
    <col min="3" max="3" width="63.28515625" style="11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4" t="s">
        <v>68</v>
      </c>
      <c r="B1" s="294"/>
      <c r="C1" s="294"/>
      <c r="D1" s="294"/>
      <c r="E1" s="294"/>
      <c r="F1" s="294"/>
      <c r="G1" s="294"/>
      <c r="AG1" t="s">
        <v>69</v>
      </c>
    </row>
    <row r="2" spans="1:60" ht="25.15" customHeight="1" x14ac:dyDescent="0.2">
      <c r="A2" s="125" t="s">
        <v>7</v>
      </c>
      <c r="B2" s="49"/>
      <c r="C2" s="295" t="s">
        <v>219</v>
      </c>
      <c r="D2" s="296"/>
      <c r="E2" s="296"/>
      <c r="F2" s="296"/>
      <c r="G2" s="297"/>
      <c r="AG2" t="s">
        <v>70</v>
      </c>
    </row>
    <row r="3" spans="1:60" ht="25.15" customHeight="1" x14ac:dyDescent="0.2">
      <c r="A3" s="125" t="s">
        <v>8</v>
      </c>
      <c r="B3" s="49" t="s">
        <v>216</v>
      </c>
      <c r="C3" s="295" t="s">
        <v>211</v>
      </c>
      <c r="D3" s="296"/>
      <c r="E3" s="296"/>
      <c r="F3" s="296"/>
      <c r="G3" s="297"/>
      <c r="AC3" s="115" t="s">
        <v>70</v>
      </c>
      <c r="AG3" t="s">
        <v>71</v>
      </c>
    </row>
    <row r="4" spans="1:60" ht="25.15" customHeight="1" x14ac:dyDescent="0.2">
      <c r="A4" s="126" t="s">
        <v>223</v>
      </c>
      <c r="B4" s="127" t="s">
        <v>220</v>
      </c>
      <c r="C4" s="298" t="s">
        <v>218</v>
      </c>
      <c r="D4" s="299"/>
      <c r="E4" s="299"/>
      <c r="F4" s="299"/>
      <c r="G4" s="300"/>
      <c r="AG4" t="s">
        <v>72</v>
      </c>
    </row>
    <row r="5" spans="1:60" x14ac:dyDescent="0.2">
      <c r="D5" s="10"/>
    </row>
    <row r="6" spans="1:60" ht="38.25" x14ac:dyDescent="0.2">
      <c r="A6" s="129" t="s">
        <v>73</v>
      </c>
      <c r="B6" s="131" t="s">
        <v>74</v>
      </c>
      <c r="C6" s="131" t="s">
        <v>75</v>
      </c>
      <c r="D6" s="130" t="s">
        <v>76</v>
      </c>
      <c r="E6" s="129" t="s">
        <v>77</v>
      </c>
      <c r="F6" s="128" t="s">
        <v>78</v>
      </c>
      <c r="G6" s="129" t="s">
        <v>29</v>
      </c>
      <c r="H6" s="132" t="s">
        <v>30</v>
      </c>
      <c r="I6" s="132" t="s">
        <v>79</v>
      </c>
      <c r="J6" s="132" t="s">
        <v>31</v>
      </c>
      <c r="K6" s="132" t="s">
        <v>80</v>
      </c>
      <c r="L6" s="132" t="s">
        <v>81</v>
      </c>
      <c r="M6" s="132" t="s">
        <v>82</v>
      </c>
      <c r="N6" s="132" t="s">
        <v>83</v>
      </c>
      <c r="O6" s="132" t="s">
        <v>84</v>
      </c>
      <c r="P6" s="132" t="s">
        <v>85</v>
      </c>
      <c r="Q6" s="132" t="s">
        <v>86</v>
      </c>
      <c r="R6" s="132" t="s">
        <v>87</v>
      </c>
      <c r="S6" s="132" t="s">
        <v>88</v>
      </c>
      <c r="T6" s="132" t="s">
        <v>89</v>
      </c>
      <c r="U6" s="132" t="s">
        <v>90</v>
      </c>
      <c r="V6" s="132" t="s">
        <v>91</v>
      </c>
      <c r="W6" s="132" t="s">
        <v>92</v>
      </c>
      <c r="X6" s="132" t="s">
        <v>93</v>
      </c>
    </row>
    <row r="7" spans="1:60" hidden="1" x14ac:dyDescent="0.2">
      <c r="A7" s="3"/>
      <c r="B7" s="4"/>
      <c r="C7" s="4"/>
      <c r="D7" s="6"/>
      <c r="E7" s="134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</row>
    <row r="8" spans="1:60" x14ac:dyDescent="0.2">
      <c r="A8" s="144" t="s">
        <v>94</v>
      </c>
      <c r="B8" s="145" t="s">
        <v>51</v>
      </c>
      <c r="C8" s="165" t="s">
        <v>52</v>
      </c>
      <c r="D8" s="146"/>
      <c r="E8" s="147"/>
      <c r="F8" s="148"/>
      <c r="G8" s="148">
        <f>SUMIF(AG9:AG12,"&lt;&gt;NOR",G9:G12)</f>
        <v>72</v>
      </c>
      <c r="H8" s="148"/>
      <c r="I8" s="148">
        <f>SUM(I9:I12)</f>
        <v>0</v>
      </c>
      <c r="J8" s="148"/>
      <c r="K8" s="148">
        <f>SUM(K9:K12)</f>
        <v>0</v>
      </c>
      <c r="L8" s="148"/>
      <c r="M8" s="148">
        <f>SUM(M9:M12)</f>
        <v>87.12</v>
      </c>
      <c r="N8" s="148"/>
      <c r="O8" s="148">
        <f>SUM(O9:O12)</f>
        <v>0</v>
      </c>
      <c r="P8" s="148"/>
      <c r="Q8" s="148">
        <f>SUM(Q9:Q12)</f>
        <v>0</v>
      </c>
      <c r="R8" s="148"/>
      <c r="S8" s="148"/>
      <c r="T8" s="149"/>
      <c r="U8" s="143"/>
      <c r="V8" s="143">
        <f>SUM(V9:V12)</f>
        <v>5.9</v>
      </c>
      <c r="W8" s="143"/>
      <c r="X8" s="143"/>
      <c r="AG8" t="s">
        <v>95</v>
      </c>
    </row>
    <row r="9" spans="1:60" outlineLevel="1" x14ac:dyDescent="0.2">
      <c r="A9" s="157">
        <v>1</v>
      </c>
      <c r="B9" s="158" t="s">
        <v>96</v>
      </c>
      <c r="C9" s="166" t="s">
        <v>97</v>
      </c>
      <c r="D9" s="159" t="s">
        <v>98</v>
      </c>
      <c r="E9" s="160">
        <v>72</v>
      </c>
      <c r="F9" s="161"/>
      <c r="G9" s="162">
        <f>ROUND(E9*F9,2)</f>
        <v>0</v>
      </c>
      <c r="H9" s="161"/>
      <c r="I9" s="162">
        <f>ROUND(E9*H9,2)</f>
        <v>0</v>
      </c>
      <c r="J9" s="161"/>
      <c r="K9" s="162">
        <f>ROUND(E9*J9,2)</f>
        <v>0</v>
      </c>
      <c r="L9" s="162">
        <v>21</v>
      </c>
      <c r="M9" s="162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2" t="s">
        <v>99</v>
      </c>
      <c r="S9" s="162" t="s">
        <v>100</v>
      </c>
      <c r="T9" s="163" t="s">
        <v>101</v>
      </c>
      <c r="U9" s="142">
        <v>8.2000000000000003E-2</v>
      </c>
      <c r="V9" s="142">
        <f>ROUND(E9*U9,2)</f>
        <v>5.9</v>
      </c>
      <c r="W9" s="142"/>
      <c r="X9" s="142" t="s">
        <v>102</v>
      </c>
      <c r="Y9" s="133"/>
      <c r="Z9" s="133"/>
      <c r="AA9" s="133"/>
      <c r="AB9" s="133"/>
      <c r="AC9" s="133"/>
      <c r="AD9" s="133"/>
      <c r="AE9" s="133"/>
      <c r="AF9" s="133"/>
      <c r="AG9" s="133" t="s">
        <v>103</v>
      </c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</row>
    <row r="10" spans="1:60" ht="22.5" outlineLevel="1" x14ac:dyDescent="0.2">
      <c r="A10" s="157">
        <v>2</v>
      </c>
      <c r="B10" s="158" t="s">
        <v>104</v>
      </c>
      <c r="C10" s="166" t="s">
        <v>194</v>
      </c>
      <c r="D10" s="159" t="s">
        <v>98</v>
      </c>
      <c r="E10" s="160">
        <v>72</v>
      </c>
      <c r="F10" s="161">
        <v>1</v>
      </c>
      <c r="G10" s="162">
        <f>ROUND(E10*F10,2)</f>
        <v>72</v>
      </c>
      <c r="H10" s="161"/>
      <c r="I10" s="162">
        <f>ROUND(E10*H10,2)</f>
        <v>0</v>
      </c>
      <c r="J10" s="161"/>
      <c r="K10" s="162">
        <f>ROUND(E10*J10,2)</f>
        <v>0</v>
      </c>
      <c r="L10" s="162">
        <v>21</v>
      </c>
      <c r="M10" s="162">
        <f>G10*(1+L10/100)</f>
        <v>87.12</v>
      </c>
      <c r="N10" s="162">
        <v>2.0000000000000002E-5</v>
      </c>
      <c r="O10" s="162">
        <f>ROUND(E10*N10,2)</f>
        <v>0</v>
      </c>
      <c r="P10" s="162">
        <v>0</v>
      </c>
      <c r="Q10" s="162">
        <f>ROUND(E10*P10,2)</f>
        <v>0</v>
      </c>
      <c r="R10" s="162" t="s">
        <v>105</v>
      </c>
      <c r="S10" s="162" t="s">
        <v>100</v>
      </c>
      <c r="T10" s="163" t="s">
        <v>100</v>
      </c>
      <c r="U10" s="142">
        <v>0</v>
      </c>
      <c r="V10" s="142">
        <f>ROUND(E10*U10,2)</f>
        <v>0</v>
      </c>
      <c r="W10" s="142"/>
      <c r="X10" s="142" t="s">
        <v>106</v>
      </c>
      <c r="Y10" s="133"/>
      <c r="Z10" s="133"/>
      <c r="AA10" s="133"/>
      <c r="AB10" s="133"/>
      <c r="AC10" s="133"/>
      <c r="AD10" s="133"/>
      <c r="AE10" s="133"/>
      <c r="AF10" s="133"/>
      <c r="AG10" s="133" t="s">
        <v>107</v>
      </c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</row>
    <row r="11" spans="1:60" outlineLevel="1" x14ac:dyDescent="0.2">
      <c r="A11" s="150">
        <v>3</v>
      </c>
      <c r="B11" s="151" t="s">
        <v>108</v>
      </c>
      <c r="C11" s="167" t="s">
        <v>109</v>
      </c>
      <c r="D11" s="152" t="s">
        <v>110</v>
      </c>
      <c r="E11" s="153">
        <v>1.4400000000000001E-3</v>
      </c>
      <c r="F11" s="154"/>
      <c r="G11" s="155">
        <f>ROUND(E11*F11,2)</f>
        <v>0</v>
      </c>
      <c r="H11" s="154"/>
      <c r="I11" s="155">
        <f>ROUND(E11*H11,2)</f>
        <v>0</v>
      </c>
      <c r="J11" s="154"/>
      <c r="K11" s="155">
        <f>ROUND(E11*J11,2)</f>
        <v>0</v>
      </c>
      <c r="L11" s="155">
        <v>21</v>
      </c>
      <c r="M11" s="155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5" t="s">
        <v>111</v>
      </c>
      <c r="S11" s="155" t="s">
        <v>100</v>
      </c>
      <c r="T11" s="156" t="s">
        <v>101</v>
      </c>
      <c r="U11" s="142">
        <v>1.831</v>
      </c>
      <c r="V11" s="142">
        <f>ROUND(E11*U11,2)</f>
        <v>0</v>
      </c>
      <c r="W11" s="142"/>
      <c r="X11" s="142" t="s">
        <v>112</v>
      </c>
      <c r="Y11" s="133"/>
      <c r="Z11" s="133"/>
      <c r="AA11" s="133"/>
      <c r="AB11" s="133"/>
      <c r="AC11" s="133"/>
      <c r="AD11" s="133"/>
      <c r="AE11" s="133"/>
      <c r="AF11" s="133"/>
      <c r="AG11" s="133" t="s">
        <v>113</v>
      </c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</row>
    <row r="12" spans="1:60" outlineLevel="1" x14ac:dyDescent="0.2">
      <c r="A12" s="140"/>
      <c r="B12" s="141"/>
      <c r="C12" s="292" t="s">
        <v>114</v>
      </c>
      <c r="D12" s="293"/>
      <c r="E12" s="293"/>
      <c r="F12" s="293"/>
      <c r="G12" s="293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33"/>
      <c r="Z12" s="133"/>
      <c r="AA12" s="133"/>
      <c r="AB12" s="133"/>
      <c r="AC12" s="133"/>
      <c r="AD12" s="133"/>
      <c r="AE12" s="133"/>
      <c r="AF12" s="133"/>
      <c r="AG12" s="133" t="s">
        <v>115</v>
      </c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</row>
    <row r="13" spans="1:60" x14ac:dyDescent="0.2">
      <c r="A13" s="144" t="s">
        <v>94</v>
      </c>
      <c r="B13" s="145" t="s">
        <v>53</v>
      </c>
      <c r="C13" s="165" t="s">
        <v>54</v>
      </c>
      <c r="D13" s="146"/>
      <c r="E13" s="147"/>
      <c r="F13" s="148"/>
      <c r="G13" s="148">
        <f>SUMIF(AG14:AG20,"&lt;&gt;NOR",G14:G20)</f>
        <v>0</v>
      </c>
      <c r="H13" s="148"/>
      <c r="I13" s="148">
        <f>SUM(I14:I20)</f>
        <v>0</v>
      </c>
      <c r="J13" s="148"/>
      <c r="K13" s="148">
        <f>SUM(K14:K20)</f>
        <v>0</v>
      </c>
      <c r="L13" s="148"/>
      <c r="M13" s="148">
        <f>SUM(M14:M20)</f>
        <v>0</v>
      </c>
      <c r="N13" s="148"/>
      <c r="O13" s="148">
        <f>SUM(O14:O20)</f>
        <v>4.45</v>
      </c>
      <c r="P13" s="148"/>
      <c r="Q13" s="148">
        <f>SUM(Q14:Q20)</f>
        <v>0</v>
      </c>
      <c r="R13" s="148"/>
      <c r="S13" s="148"/>
      <c r="T13" s="149"/>
      <c r="U13" s="143"/>
      <c r="V13" s="143">
        <f>SUM(V14:V20)</f>
        <v>38.89</v>
      </c>
      <c r="W13" s="143"/>
      <c r="X13" s="143"/>
      <c r="AG13" t="s">
        <v>95</v>
      </c>
    </row>
    <row r="14" spans="1:60" outlineLevel="1" x14ac:dyDescent="0.2">
      <c r="A14" s="150">
        <v>4</v>
      </c>
      <c r="B14" s="151" t="s">
        <v>116</v>
      </c>
      <c r="C14" s="167" t="s">
        <v>195</v>
      </c>
      <c r="D14" s="152" t="s">
        <v>98</v>
      </c>
      <c r="E14" s="153">
        <v>72</v>
      </c>
      <c r="F14" s="154"/>
      <c r="G14" s="155">
        <f>ROUND(E14*F14,2)</f>
        <v>0</v>
      </c>
      <c r="H14" s="154"/>
      <c r="I14" s="155">
        <f>ROUND(E14*H14,2)</f>
        <v>0</v>
      </c>
      <c r="J14" s="154"/>
      <c r="K14" s="155">
        <f>ROUND(E14*J14,2)</f>
        <v>0</v>
      </c>
      <c r="L14" s="155">
        <v>21</v>
      </c>
      <c r="M14" s="155">
        <f>G14*(1+L14/100)</f>
        <v>0</v>
      </c>
      <c r="N14" s="155">
        <v>5.8500000000000002E-3</v>
      </c>
      <c r="O14" s="155">
        <f>ROUND(E14*N14,2)</f>
        <v>0.42</v>
      </c>
      <c r="P14" s="155">
        <v>0</v>
      </c>
      <c r="Q14" s="155">
        <f>ROUND(E14*P14,2)</f>
        <v>0</v>
      </c>
      <c r="R14" s="155" t="s">
        <v>117</v>
      </c>
      <c r="S14" s="155" t="s">
        <v>100</v>
      </c>
      <c r="T14" s="156" t="s">
        <v>100</v>
      </c>
      <c r="U14" s="142">
        <v>0.41160000000000002</v>
      </c>
      <c r="V14" s="142">
        <f>ROUND(E14*U14,2)</f>
        <v>29.64</v>
      </c>
      <c r="W14" s="142"/>
      <c r="X14" s="142" t="s">
        <v>102</v>
      </c>
      <c r="Y14" s="133"/>
      <c r="Z14" s="133"/>
      <c r="AA14" s="133"/>
      <c r="AB14" s="133"/>
      <c r="AC14" s="133"/>
      <c r="AD14" s="133"/>
      <c r="AE14" s="133"/>
      <c r="AF14" s="133"/>
      <c r="AG14" s="133" t="s">
        <v>103</v>
      </c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</row>
    <row r="15" spans="1:60" outlineLevel="1" x14ac:dyDescent="0.2">
      <c r="A15" s="140"/>
      <c r="B15" s="141"/>
      <c r="C15" s="292" t="s">
        <v>118</v>
      </c>
      <c r="D15" s="293"/>
      <c r="E15" s="293"/>
      <c r="F15" s="293"/>
      <c r="G15" s="293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33"/>
      <c r="Z15" s="133"/>
      <c r="AA15" s="133"/>
      <c r="AB15" s="133"/>
      <c r="AC15" s="133"/>
      <c r="AD15" s="133"/>
      <c r="AE15" s="133"/>
      <c r="AF15" s="133"/>
      <c r="AG15" s="133" t="s">
        <v>115</v>
      </c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</row>
    <row r="16" spans="1:60" outlineLevel="1" x14ac:dyDescent="0.2">
      <c r="A16" s="150">
        <v>5</v>
      </c>
      <c r="B16" s="151" t="s">
        <v>119</v>
      </c>
      <c r="C16" s="167" t="s">
        <v>120</v>
      </c>
      <c r="D16" s="152" t="s">
        <v>98</v>
      </c>
      <c r="E16" s="153">
        <v>72</v>
      </c>
      <c r="F16" s="154"/>
      <c r="G16" s="155">
        <f>ROUND(E16*F16,2)</f>
        <v>0</v>
      </c>
      <c r="H16" s="154"/>
      <c r="I16" s="155">
        <f>ROUND(E16*H16,2)</f>
        <v>0</v>
      </c>
      <c r="J16" s="154"/>
      <c r="K16" s="155">
        <f>ROUND(E16*J16,2)</f>
        <v>0</v>
      </c>
      <c r="L16" s="155">
        <v>21</v>
      </c>
      <c r="M16" s="155">
        <f>G16*(1+L16/100)</f>
        <v>0</v>
      </c>
      <c r="N16" s="155">
        <v>0</v>
      </c>
      <c r="O16" s="155">
        <f>ROUND(E16*N16,2)</f>
        <v>0</v>
      </c>
      <c r="P16" s="155">
        <v>0</v>
      </c>
      <c r="Q16" s="155">
        <f>ROUND(E16*P16,2)</f>
        <v>0</v>
      </c>
      <c r="R16" s="155" t="s">
        <v>117</v>
      </c>
      <c r="S16" s="155" t="s">
        <v>100</v>
      </c>
      <c r="T16" s="156" t="s">
        <v>100</v>
      </c>
      <c r="U16" s="142">
        <v>1.7999999999999999E-2</v>
      </c>
      <c r="V16" s="142">
        <f>ROUND(E16*U16,2)</f>
        <v>1.3</v>
      </c>
      <c r="W16" s="142"/>
      <c r="X16" s="142" t="s">
        <v>102</v>
      </c>
      <c r="Y16" s="133"/>
      <c r="Z16" s="133"/>
      <c r="AA16" s="133"/>
      <c r="AB16" s="133"/>
      <c r="AC16" s="133"/>
      <c r="AD16" s="133"/>
      <c r="AE16" s="133"/>
      <c r="AF16" s="133"/>
      <c r="AG16" s="133" t="s">
        <v>103</v>
      </c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</row>
    <row r="17" spans="1:60" outlineLevel="1" x14ac:dyDescent="0.2">
      <c r="A17" s="140"/>
      <c r="B17" s="141"/>
      <c r="C17" s="290" t="s">
        <v>121</v>
      </c>
      <c r="D17" s="291"/>
      <c r="E17" s="291"/>
      <c r="F17" s="291"/>
      <c r="G17" s="291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33"/>
      <c r="Z17" s="133"/>
      <c r="AA17" s="133"/>
      <c r="AB17" s="133"/>
      <c r="AC17" s="133"/>
      <c r="AD17" s="133"/>
      <c r="AE17" s="133"/>
      <c r="AF17" s="133"/>
      <c r="AG17" s="133" t="s">
        <v>122</v>
      </c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</row>
    <row r="18" spans="1:60" ht="22.5" outlineLevel="1" x14ac:dyDescent="0.2">
      <c r="A18" s="157">
        <v>6</v>
      </c>
      <c r="B18" s="158" t="s">
        <v>123</v>
      </c>
      <c r="C18" s="166" t="s">
        <v>196</v>
      </c>
      <c r="D18" s="159" t="s">
        <v>98</v>
      </c>
      <c r="E18" s="160">
        <v>72</v>
      </c>
      <c r="F18" s="161"/>
      <c r="G18" s="162">
        <f>ROUND(E18*F18,2)</f>
        <v>0</v>
      </c>
      <c r="H18" s="161"/>
      <c r="I18" s="162">
        <f>ROUND(E18*H18,2)</f>
        <v>0</v>
      </c>
      <c r="J18" s="161"/>
      <c r="K18" s="162">
        <f>ROUND(E18*J18,2)</f>
        <v>0</v>
      </c>
      <c r="L18" s="162">
        <v>21</v>
      </c>
      <c r="M18" s="162">
        <f>G18*(1+L18/100)</f>
        <v>0</v>
      </c>
      <c r="N18" s="162">
        <v>3.8999999999999999E-4</v>
      </c>
      <c r="O18" s="162">
        <f>ROUND(E18*N18,2)</f>
        <v>0.03</v>
      </c>
      <c r="P18" s="162">
        <v>0</v>
      </c>
      <c r="Q18" s="162">
        <f>ROUND(E18*P18,2)</f>
        <v>0</v>
      </c>
      <c r="R18" s="162" t="s">
        <v>105</v>
      </c>
      <c r="S18" s="162" t="s">
        <v>100</v>
      </c>
      <c r="T18" s="163" t="s">
        <v>124</v>
      </c>
      <c r="U18" s="142">
        <v>0</v>
      </c>
      <c r="V18" s="142">
        <f>ROUND(E18*U18,2)</f>
        <v>0</v>
      </c>
      <c r="W18" s="142"/>
      <c r="X18" s="142" t="s">
        <v>106</v>
      </c>
      <c r="Y18" s="133"/>
      <c r="Z18" s="133"/>
      <c r="AA18" s="133"/>
      <c r="AB18" s="133"/>
      <c r="AC18" s="133"/>
      <c r="AD18" s="133"/>
      <c r="AE18" s="133"/>
      <c r="AF18" s="133"/>
      <c r="AG18" s="133" t="s">
        <v>107</v>
      </c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</row>
    <row r="19" spans="1:60" outlineLevel="1" x14ac:dyDescent="0.2">
      <c r="A19" s="157">
        <v>7</v>
      </c>
      <c r="B19" s="158" t="s">
        <v>125</v>
      </c>
      <c r="C19" s="166" t="s">
        <v>126</v>
      </c>
      <c r="D19" s="159" t="s">
        <v>127</v>
      </c>
      <c r="E19" s="160">
        <v>40</v>
      </c>
      <c r="F19" s="161"/>
      <c r="G19" s="162">
        <f>ROUND(E19*F19,2)</f>
        <v>0</v>
      </c>
      <c r="H19" s="161"/>
      <c r="I19" s="162">
        <f>ROUND(E19*H19,2)</f>
        <v>0</v>
      </c>
      <c r="J19" s="161"/>
      <c r="K19" s="162">
        <f>ROUND(E19*J19,2)</f>
        <v>0</v>
      </c>
      <c r="L19" s="162">
        <v>21</v>
      </c>
      <c r="M19" s="162">
        <f>G19*(1+L19/100)</f>
        <v>0</v>
      </c>
      <c r="N19" s="162">
        <v>0.1</v>
      </c>
      <c r="O19" s="162">
        <f>ROUND(E19*N19,2)</f>
        <v>4</v>
      </c>
      <c r="P19" s="162">
        <v>0</v>
      </c>
      <c r="Q19" s="162">
        <f>ROUND(E19*P19,2)</f>
        <v>0</v>
      </c>
      <c r="R19" s="162"/>
      <c r="S19" s="162" t="s">
        <v>128</v>
      </c>
      <c r="T19" s="163" t="s">
        <v>124</v>
      </c>
      <c r="U19" s="142">
        <v>0</v>
      </c>
      <c r="V19" s="142">
        <f>ROUND(E19*U19,2)</f>
        <v>0</v>
      </c>
      <c r="W19" s="142"/>
      <c r="X19" s="142" t="s">
        <v>106</v>
      </c>
      <c r="Y19" s="133"/>
      <c r="Z19" s="133"/>
      <c r="AA19" s="133"/>
      <c r="AB19" s="133"/>
      <c r="AC19" s="133"/>
      <c r="AD19" s="133"/>
      <c r="AE19" s="133"/>
      <c r="AF19" s="133"/>
      <c r="AG19" s="133" t="s">
        <v>107</v>
      </c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</row>
    <row r="20" spans="1:60" outlineLevel="1" x14ac:dyDescent="0.2">
      <c r="A20" s="157">
        <v>8</v>
      </c>
      <c r="B20" s="158" t="s">
        <v>129</v>
      </c>
      <c r="C20" s="166" t="s">
        <v>130</v>
      </c>
      <c r="D20" s="159" t="s">
        <v>110</v>
      </c>
      <c r="E20" s="160">
        <v>2.4492799999999999</v>
      </c>
      <c r="F20" s="161"/>
      <c r="G20" s="162">
        <f>ROUND(E20*F20,2)</f>
        <v>0</v>
      </c>
      <c r="H20" s="161"/>
      <c r="I20" s="162">
        <f>ROUND(E20*H20,2)</f>
        <v>0</v>
      </c>
      <c r="J20" s="161"/>
      <c r="K20" s="162">
        <f>ROUND(E20*J20,2)</f>
        <v>0</v>
      </c>
      <c r="L20" s="162">
        <v>21</v>
      </c>
      <c r="M20" s="162">
        <f>G20*(1+L20/100)</f>
        <v>0</v>
      </c>
      <c r="N20" s="162">
        <v>0</v>
      </c>
      <c r="O20" s="162">
        <f>ROUND(E20*N20,2)</f>
        <v>0</v>
      </c>
      <c r="P20" s="162">
        <v>0</v>
      </c>
      <c r="Q20" s="162">
        <f>ROUND(E20*P20,2)</f>
        <v>0</v>
      </c>
      <c r="R20" s="162" t="s">
        <v>117</v>
      </c>
      <c r="S20" s="162" t="s">
        <v>100</v>
      </c>
      <c r="T20" s="163" t="s">
        <v>101</v>
      </c>
      <c r="U20" s="142">
        <v>3.246</v>
      </c>
      <c r="V20" s="142">
        <f>ROUND(E20*U20,2)</f>
        <v>7.95</v>
      </c>
      <c r="W20" s="142"/>
      <c r="X20" s="142" t="s">
        <v>112</v>
      </c>
      <c r="Y20" s="133"/>
      <c r="Z20" s="133"/>
      <c r="AA20" s="133"/>
      <c r="AB20" s="133"/>
      <c r="AC20" s="133"/>
      <c r="AD20" s="133"/>
      <c r="AE20" s="133"/>
      <c r="AF20" s="133"/>
      <c r="AG20" s="133" t="s">
        <v>113</v>
      </c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</row>
    <row r="21" spans="1:60" x14ac:dyDescent="0.2">
      <c r="A21" s="144" t="s">
        <v>94</v>
      </c>
      <c r="B21" s="145" t="s">
        <v>55</v>
      </c>
      <c r="C21" s="165" t="s">
        <v>56</v>
      </c>
      <c r="D21" s="146"/>
      <c r="E21" s="147"/>
      <c r="F21" s="148"/>
      <c r="G21" s="148">
        <f>SUMIF(AG22:AG25,"&lt;&gt;NOR",G22:G25)</f>
        <v>0</v>
      </c>
      <c r="H21" s="148"/>
      <c r="I21" s="148">
        <f>SUM(I22:I25)</f>
        <v>0</v>
      </c>
      <c r="J21" s="148"/>
      <c r="K21" s="148">
        <f>SUM(K22:K25)</f>
        <v>0</v>
      </c>
      <c r="L21" s="148"/>
      <c r="M21" s="148">
        <f>SUM(M22:M25)</f>
        <v>0</v>
      </c>
      <c r="N21" s="148"/>
      <c r="O21" s="148">
        <f>SUM(O22:O25)</f>
        <v>0</v>
      </c>
      <c r="P21" s="148"/>
      <c r="Q21" s="148">
        <f>SUM(Q22:Q25)</f>
        <v>0</v>
      </c>
      <c r="R21" s="148"/>
      <c r="S21" s="148"/>
      <c r="T21" s="149"/>
      <c r="U21" s="143"/>
      <c r="V21" s="143">
        <f>SUM(V22:V25)</f>
        <v>1.31</v>
      </c>
      <c r="W21" s="143"/>
      <c r="X21" s="143"/>
      <c r="AG21" t="s">
        <v>95</v>
      </c>
    </row>
    <row r="22" spans="1:60" outlineLevel="1" x14ac:dyDescent="0.2">
      <c r="A22" s="157">
        <v>9</v>
      </c>
      <c r="B22" s="158" t="s">
        <v>131</v>
      </c>
      <c r="C22" s="166" t="s">
        <v>132</v>
      </c>
      <c r="D22" s="159" t="s">
        <v>127</v>
      </c>
      <c r="E22" s="160">
        <v>4</v>
      </c>
      <c r="F22" s="161"/>
      <c r="G22" s="162">
        <f>ROUND(E22*F22,2)</f>
        <v>0</v>
      </c>
      <c r="H22" s="161"/>
      <c r="I22" s="162">
        <f>ROUND(E22*H22,2)</f>
        <v>0</v>
      </c>
      <c r="J22" s="161"/>
      <c r="K22" s="162">
        <f>ROUND(E22*J22,2)</f>
        <v>0</v>
      </c>
      <c r="L22" s="162">
        <v>21</v>
      </c>
      <c r="M22" s="162">
        <f>G22*(1+L22/100)</f>
        <v>0</v>
      </c>
      <c r="N22" s="162">
        <v>0</v>
      </c>
      <c r="O22" s="162">
        <f>ROUND(E22*N22,2)</f>
        <v>0</v>
      </c>
      <c r="P22" s="162">
        <v>0</v>
      </c>
      <c r="Q22" s="162">
        <f>ROUND(E22*P22,2)</f>
        <v>0</v>
      </c>
      <c r="R22" s="162" t="s">
        <v>117</v>
      </c>
      <c r="S22" s="162" t="s">
        <v>100</v>
      </c>
      <c r="T22" s="163" t="s">
        <v>100</v>
      </c>
      <c r="U22" s="142">
        <v>5.0999999999999997E-2</v>
      </c>
      <c r="V22" s="142">
        <f>ROUND(E22*U22,2)</f>
        <v>0.2</v>
      </c>
      <c r="W22" s="142"/>
      <c r="X22" s="142" t="s">
        <v>102</v>
      </c>
      <c r="Y22" s="133"/>
      <c r="Z22" s="133"/>
      <c r="AA22" s="133"/>
      <c r="AB22" s="133"/>
      <c r="AC22" s="133"/>
      <c r="AD22" s="133"/>
      <c r="AE22" s="133"/>
      <c r="AF22" s="133"/>
      <c r="AG22" s="133" t="s">
        <v>103</v>
      </c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</row>
    <row r="23" spans="1:60" outlineLevel="1" x14ac:dyDescent="0.2">
      <c r="A23" s="157">
        <v>10</v>
      </c>
      <c r="B23" s="158" t="s">
        <v>133</v>
      </c>
      <c r="C23" s="166" t="s">
        <v>134</v>
      </c>
      <c r="D23" s="159" t="s">
        <v>127</v>
      </c>
      <c r="E23" s="160">
        <v>4</v>
      </c>
      <c r="F23" s="161"/>
      <c r="G23" s="162">
        <f>ROUND(E23*F23,2)</f>
        <v>0</v>
      </c>
      <c r="H23" s="161"/>
      <c r="I23" s="162">
        <f>ROUND(E23*H23,2)</f>
        <v>0</v>
      </c>
      <c r="J23" s="161"/>
      <c r="K23" s="162">
        <f>ROUND(E23*J23,2)</f>
        <v>0</v>
      </c>
      <c r="L23" s="162">
        <v>21</v>
      </c>
      <c r="M23" s="162">
        <f>G23*(1+L23/100)</f>
        <v>0</v>
      </c>
      <c r="N23" s="162">
        <v>2.4000000000000001E-4</v>
      </c>
      <c r="O23" s="162">
        <f>ROUND(E23*N23,2)</f>
        <v>0</v>
      </c>
      <c r="P23" s="162">
        <v>0</v>
      </c>
      <c r="Q23" s="162">
        <f>ROUND(E23*P23,2)</f>
        <v>0</v>
      </c>
      <c r="R23" s="162" t="s">
        <v>117</v>
      </c>
      <c r="S23" s="162" t="s">
        <v>100</v>
      </c>
      <c r="T23" s="163" t="s">
        <v>100</v>
      </c>
      <c r="U23" s="142">
        <v>0.27800000000000002</v>
      </c>
      <c r="V23" s="142">
        <f>ROUND(E23*U23,2)</f>
        <v>1.1100000000000001</v>
      </c>
      <c r="W23" s="142"/>
      <c r="X23" s="142" t="s">
        <v>102</v>
      </c>
      <c r="Y23" s="133"/>
      <c r="Z23" s="133"/>
      <c r="AA23" s="133"/>
      <c r="AB23" s="133"/>
      <c r="AC23" s="133"/>
      <c r="AD23" s="133"/>
      <c r="AE23" s="133"/>
      <c r="AF23" s="133"/>
      <c r="AG23" s="133" t="s">
        <v>103</v>
      </c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</row>
    <row r="24" spans="1:60" outlineLevel="1" x14ac:dyDescent="0.2">
      <c r="A24" s="157">
        <v>11</v>
      </c>
      <c r="B24" s="158" t="s">
        <v>135</v>
      </c>
      <c r="C24" s="166" t="s">
        <v>136</v>
      </c>
      <c r="D24" s="159" t="s">
        <v>137</v>
      </c>
      <c r="E24" s="160">
        <v>4</v>
      </c>
      <c r="F24" s="161"/>
      <c r="G24" s="162">
        <f>ROUND(E24*F24,2)</f>
        <v>0</v>
      </c>
      <c r="H24" s="161"/>
      <c r="I24" s="162">
        <f>ROUND(E24*H24,2)</f>
        <v>0</v>
      </c>
      <c r="J24" s="161"/>
      <c r="K24" s="162">
        <f>ROUND(E24*J24,2)</f>
        <v>0</v>
      </c>
      <c r="L24" s="162">
        <v>21</v>
      </c>
      <c r="M24" s="162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2"/>
      <c r="S24" s="162" t="s">
        <v>128</v>
      </c>
      <c r="T24" s="163" t="s">
        <v>138</v>
      </c>
      <c r="U24" s="142">
        <v>0</v>
      </c>
      <c r="V24" s="142">
        <f>ROUND(E24*U24,2)</f>
        <v>0</v>
      </c>
      <c r="W24" s="142"/>
      <c r="X24" s="142" t="s">
        <v>106</v>
      </c>
      <c r="Y24" s="133"/>
      <c r="Z24" s="133"/>
      <c r="AA24" s="133"/>
      <c r="AB24" s="133"/>
      <c r="AC24" s="133"/>
      <c r="AD24" s="133"/>
      <c r="AE24" s="133"/>
      <c r="AF24" s="133"/>
      <c r="AG24" s="133" t="s">
        <v>107</v>
      </c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</row>
    <row r="25" spans="1:60" outlineLevel="1" x14ac:dyDescent="0.2">
      <c r="A25" s="157">
        <v>12</v>
      </c>
      <c r="B25" s="158" t="s">
        <v>139</v>
      </c>
      <c r="C25" s="166" t="s">
        <v>140</v>
      </c>
      <c r="D25" s="159" t="s">
        <v>110</v>
      </c>
      <c r="E25" s="160">
        <v>9.6000000000000002E-4</v>
      </c>
      <c r="F25" s="161"/>
      <c r="G25" s="162">
        <f>ROUND(E25*F25,2)</f>
        <v>0</v>
      </c>
      <c r="H25" s="161"/>
      <c r="I25" s="162">
        <f>ROUND(E25*H25,2)</f>
        <v>0</v>
      </c>
      <c r="J25" s="161"/>
      <c r="K25" s="162">
        <f>ROUND(E25*J25,2)</f>
        <v>0</v>
      </c>
      <c r="L25" s="162">
        <v>21</v>
      </c>
      <c r="M25" s="162">
        <f>G25*(1+L25/100)</f>
        <v>0</v>
      </c>
      <c r="N25" s="162">
        <v>0</v>
      </c>
      <c r="O25" s="162">
        <f>ROUND(E25*N25,2)</f>
        <v>0</v>
      </c>
      <c r="P25" s="162">
        <v>0</v>
      </c>
      <c r="Q25" s="162">
        <f>ROUND(E25*P25,2)</f>
        <v>0</v>
      </c>
      <c r="R25" s="162" t="s">
        <v>117</v>
      </c>
      <c r="S25" s="162" t="s">
        <v>100</v>
      </c>
      <c r="T25" s="163" t="s">
        <v>101</v>
      </c>
      <c r="U25" s="142">
        <v>2.351</v>
      </c>
      <c r="V25" s="142">
        <f>ROUND(E25*U25,2)</f>
        <v>0</v>
      </c>
      <c r="W25" s="142"/>
      <c r="X25" s="142" t="s">
        <v>112</v>
      </c>
      <c r="Y25" s="133"/>
      <c r="Z25" s="133"/>
      <c r="AA25" s="133"/>
      <c r="AB25" s="133"/>
      <c r="AC25" s="133"/>
      <c r="AD25" s="133"/>
      <c r="AE25" s="133"/>
      <c r="AF25" s="133"/>
      <c r="AG25" s="133" t="s">
        <v>113</v>
      </c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</row>
    <row r="26" spans="1:60" x14ac:dyDescent="0.2">
      <c r="A26" s="144" t="s">
        <v>94</v>
      </c>
      <c r="B26" s="145" t="s">
        <v>57</v>
      </c>
      <c r="C26" s="165" t="s">
        <v>58</v>
      </c>
      <c r="D26" s="146"/>
      <c r="E26" s="147"/>
      <c r="F26" s="148"/>
      <c r="G26" s="148">
        <f>SUMIF(AG27:AG45,"&lt;&gt;NOR",G27:G45)</f>
        <v>0</v>
      </c>
      <c r="H26" s="148"/>
      <c r="I26" s="148">
        <f>SUM(I27:I45)</f>
        <v>0</v>
      </c>
      <c r="J26" s="148"/>
      <c r="K26" s="148">
        <f>SUM(K27:K45)</f>
        <v>0</v>
      </c>
      <c r="L26" s="148"/>
      <c r="M26" s="148">
        <f>SUM(M27:M45)</f>
        <v>0</v>
      </c>
      <c r="N26" s="148"/>
      <c r="O26" s="148">
        <f>SUM(O27:O45)</f>
        <v>0.22</v>
      </c>
      <c r="P26" s="148"/>
      <c r="Q26" s="148">
        <f>SUM(Q27:Q45)</f>
        <v>2.1599999999999997</v>
      </c>
      <c r="R26" s="148"/>
      <c r="S26" s="148"/>
      <c r="T26" s="149"/>
      <c r="U26" s="143"/>
      <c r="V26" s="143">
        <f>SUM(V27:V45)</f>
        <v>37.099999999999994</v>
      </c>
      <c r="W26" s="143"/>
      <c r="X26" s="143"/>
      <c r="AG26" t="s">
        <v>95</v>
      </c>
    </row>
    <row r="27" spans="1:60" outlineLevel="1" x14ac:dyDescent="0.2">
      <c r="A27" s="157">
        <v>13</v>
      </c>
      <c r="B27" s="158" t="s">
        <v>141</v>
      </c>
      <c r="C27" s="166" t="s">
        <v>142</v>
      </c>
      <c r="D27" s="159" t="s">
        <v>143</v>
      </c>
      <c r="E27" s="160">
        <v>88.721999999999994</v>
      </c>
      <c r="F27" s="161"/>
      <c r="G27" s="162">
        <f>ROUND(E27*F27,2)</f>
        <v>0</v>
      </c>
      <c r="H27" s="161"/>
      <c r="I27" s="162">
        <f>ROUND(E27*H27,2)</f>
        <v>0</v>
      </c>
      <c r="J27" s="161"/>
      <c r="K27" s="162">
        <f>ROUND(E27*J27,2)</f>
        <v>0</v>
      </c>
      <c r="L27" s="162">
        <v>21</v>
      </c>
      <c r="M27" s="162">
        <f>G27*(1+L27/100)</f>
        <v>0</v>
      </c>
      <c r="N27" s="162">
        <v>0</v>
      </c>
      <c r="O27" s="162">
        <f>ROUND(E27*N27,2)</f>
        <v>0</v>
      </c>
      <c r="P27" s="162">
        <v>2.3800000000000002E-2</v>
      </c>
      <c r="Q27" s="162">
        <f>ROUND(E27*P27,2)</f>
        <v>2.11</v>
      </c>
      <c r="R27" s="162" t="s">
        <v>117</v>
      </c>
      <c r="S27" s="162" t="s">
        <v>100</v>
      </c>
      <c r="T27" s="163" t="s">
        <v>101</v>
      </c>
      <c r="U27" s="142">
        <v>8.2000000000000003E-2</v>
      </c>
      <c r="V27" s="142">
        <f>ROUND(E27*U27,2)</f>
        <v>7.28</v>
      </c>
      <c r="W27" s="142"/>
      <c r="X27" s="142" t="s">
        <v>102</v>
      </c>
      <c r="Y27" s="133"/>
      <c r="Z27" s="133"/>
      <c r="AA27" s="133"/>
      <c r="AB27" s="133"/>
      <c r="AC27" s="133"/>
      <c r="AD27" s="133"/>
      <c r="AE27" s="133"/>
      <c r="AF27" s="133"/>
      <c r="AG27" s="133" t="s">
        <v>103</v>
      </c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</row>
    <row r="28" spans="1:60" outlineLevel="1" x14ac:dyDescent="0.2">
      <c r="A28" s="157">
        <v>14</v>
      </c>
      <c r="B28" s="158" t="s">
        <v>144</v>
      </c>
      <c r="C28" s="166" t="s">
        <v>197</v>
      </c>
      <c r="D28" s="159" t="s">
        <v>127</v>
      </c>
      <c r="E28" s="160">
        <v>15</v>
      </c>
      <c r="F28" s="161"/>
      <c r="G28" s="162">
        <f>ROUND(E28*F28,2)</f>
        <v>0</v>
      </c>
      <c r="H28" s="161"/>
      <c r="I28" s="162">
        <f>ROUND(E28*H28,2)</f>
        <v>0</v>
      </c>
      <c r="J28" s="161"/>
      <c r="K28" s="162">
        <f>ROUND(E28*J28,2)</f>
        <v>0</v>
      </c>
      <c r="L28" s="162">
        <v>21</v>
      </c>
      <c r="M28" s="162">
        <f>G28*(1+L28/100)</f>
        <v>0</v>
      </c>
      <c r="N28" s="162">
        <v>0</v>
      </c>
      <c r="O28" s="162">
        <f>ROUND(E28*N28,2)</f>
        <v>0</v>
      </c>
      <c r="P28" s="162">
        <v>0</v>
      </c>
      <c r="Q28" s="162">
        <f>ROUND(E28*P28,2)</f>
        <v>0</v>
      </c>
      <c r="R28" s="162" t="s">
        <v>117</v>
      </c>
      <c r="S28" s="162" t="s">
        <v>100</v>
      </c>
      <c r="T28" s="163" t="s">
        <v>100</v>
      </c>
      <c r="U28" s="142">
        <v>0.61699999999999999</v>
      </c>
      <c r="V28" s="142">
        <f>ROUND(E28*U28,2)</f>
        <v>9.26</v>
      </c>
      <c r="W28" s="142"/>
      <c r="X28" s="142" t="s">
        <v>102</v>
      </c>
      <c r="Y28" s="133"/>
      <c r="Z28" s="133"/>
      <c r="AA28" s="133"/>
      <c r="AB28" s="133"/>
      <c r="AC28" s="133"/>
      <c r="AD28" s="133"/>
      <c r="AE28" s="133"/>
      <c r="AF28" s="133"/>
      <c r="AG28" s="133" t="s">
        <v>103</v>
      </c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</row>
    <row r="29" spans="1:60" outlineLevel="1" x14ac:dyDescent="0.2">
      <c r="A29" s="157">
        <v>15</v>
      </c>
      <c r="B29" s="158" t="s">
        <v>145</v>
      </c>
      <c r="C29" s="166" t="s">
        <v>198</v>
      </c>
      <c r="D29" s="159" t="s">
        <v>127</v>
      </c>
      <c r="E29" s="160">
        <v>15</v>
      </c>
      <c r="F29" s="161"/>
      <c r="G29" s="162">
        <f>ROUND(E29*F29,2)</f>
        <v>0</v>
      </c>
      <c r="H29" s="161"/>
      <c r="I29" s="162">
        <f>ROUND(E29*H29,2)</f>
        <v>0</v>
      </c>
      <c r="J29" s="161"/>
      <c r="K29" s="162">
        <f>ROUND(E29*J29,2)</f>
        <v>0</v>
      </c>
      <c r="L29" s="162">
        <v>21</v>
      </c>
      <c r="M29" s="162">
        <f>G29*(1+L29/100)</f>
        <v>0</v>
      </c>
      <c r="N29" s="162">
        <v>1.17E-3</v>
      </c>
      <c r="O29" s="162">
        <f>ROUND(E29*N29,2)</f>
        <v>0.02</v>
      </c>
      <c r="P29" s="162">
        <v>0</v>
      </c>
      <c r="Q29" s="162">
        <f>ROUND(E29*P29,2)</f>
        <v>0</v>
      </c>
      <c r="R29" s="162" t="s">
        <v>117</v>
      </c>
      <c r="S29" s="162" t="s">
        <v>100</v>
      </c>
      <c r="T29" s="163" t="s">
        <v>100</v>
      </c>
      <c r="U29" s="142">
        <v>0.92</v>
      </c>
      <c r="V29" s="142">
        <f>ROUND(E29*U29,2)</f>
        <v>13.8</v>
      </c>
      <c r="W29" s="142"/>
      <c r="X29" s="142" t="s">
        <v>102</v>
      </c>
      <c r="Y29" s="133"/>
      <c r="Z29" s="133"/>
      <c r="AA29" s="133"/>
      <c r="AB29" s="133"/>
      <c r="AC29" s="133"/>
      <c r="AD29" s="133"/>
      <c r="AE29" s="133"/>
      <c r="AF29" s="133"/>
      <c r="AG29" s="133" t="s">
        <v>103</v>
      </c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</row>
    <row r="30" spans="1:60" outlineLevel="1" x14ac:dyDescent="0.2">
      <c r="A30" s="157">
        <v>16</v>
      </c>
      <c r="B30" s="158" t="s">
        <v>146</v>
      </c>
      <c r="C30" s="166" t="s">
        <v>199</v>
      </c>
      <c r="D30" s="159" t="s">
        <v>127</v>
      </c>
      <c r="E30" s="160">
        <v>3</v>
      </c>
      <c r="F30" s="161"/>
      <c r="G30" s="162">
        <f>ROUND(E30*F30,2)</f>
        <v>0</v>
      </c>
      <c r="H30" s="161"/>
      <c r="I30" s="162">
        <f>ROUND(E30*H30,2)</f>
        <v>0</v>
      </c>
      <c r="J30" s="161"/>
      <c r="K30" s="162">
        <f>ROUND(E30*J30,2)</f>
        <v>0</v>
      </c>
      <c r="L30" s="162">
        <v>21</v>
      </c>
      <c r="M30" s="162">
        <f>G30*(1+L30/100)</f>
        <v>0</v>
      </c>
      <c r="N30" s="162">
        <v>0.01</v>
      </c>
      <c r="O30" s="162">
        <f>ROUND(E30*N30,2)</f>
        <v>0.03</v>
      </c>
      <c r="P30" s="162">
        <v>0</v>
      </c>
      <c r="Q30" s="162">
        <f>ROUND(E30*P30,2)</f>
        <v>0</v>
      </c>
      <c r="R30" s="162" t="s">
        <v>117</v>
      </c>
      <c r="S30" s="162" t="s">
        <v>100</v>
      </c>
      <c r="T30" s="163" t="s">
        <v>100</v>
      </c>
      <c r="U30" s="142">
        <v>0.86799999999999999</v>
      </c>
      <c r="V30" s="142">
        <f>ROUND(E30*U30,2)</f>
        <v>2.6</v>
      </c>
      <c r="W30" s="142"/>
      <c r="X30" s="142" t="s">
        <v>102</v>
      </c>
      <c r="Y30" s="133"/>
      <c r="Z30" s="133"/>
      <c r="AA30" s="133"/>
      <c r="AB30" s="133"/>
      <c r="AC30" s="133"/>
      <c r="AD30" s="133"/>
      <c r="AE30" s="133"/>
      <c r="AF30" s="133"/>
      <c r="AG30" s="133" t="s">
        <v>103</v>
      </c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</row>
    <row r="31" spans="1:60" outlineLevel="1" x14ac:dyDescent="0.2">
      <c r="A31" s="150">
        <v>17</v>
      </c>
      <c r="B31" s="151" t="s">
        <v>147</v>
      </c>
      <c r="C31" s="167" t="s">
        <v>148</v>
      </c>
      <c r="D31" s="152" t="s">
        <v>127</v>
      </c>
      <c r="E31" s="153">
        <v>60</v>
      </c>
      <c r="F31" s="154"/>
      <c r="G31" s="155">
        <f>ROUND(E31*F31,2)</f>
        <v>0</v>
      </c>
      <c r="H31" s="154"/>
      <c r="I31" s="155">
        <f>ROUND(E31*H31,2)</f>
        <v>0</v>
      </c>
      <c r="J31" s="154"/>
      <c r="K31" s="155">
        <f>ROUND(E31*J31,2)</f>
        <v>0</v>
      </c>
      <c r="L31" s="155">
        <v>21</v>
      </c>
      <c r="M31" s="155">
        <f>G31*(1+L31/100)</f>
        <v>0</v>
      </c>
      <c r="N31" s="155">
        <v>1.0000000000000001E-5</v>
      </c>
      <c r="O31" s="155">
        <f>ROUND(E31*N31,2)</f>
        <v>0</v>
      </c>
      <c r="P31" s="155">
        <v>7.5000000000000002E-4</v>
      </c>
      <c r="Q31" s="155">
        <f>ROUND(E31*P31,2)</f>
        <v>0.05</v>
      </c>
      <c r="R31" s="155" t="s">
        <v>117</v>
      </c>
      <c r="S31" s="155" t="s">
        <v>100</v>
      </c>
      <c r="T31" s="156" t="s">
        <v>100</v>
      </c>
      <c r="U31" s="142">
        <v>2.9000000000000001E-2</v>
      </c>
      <c r="V31" s="142">
        <f>ROUND(E31*U31,2)</f>
        <v>1.74</v>
      </c>
      <c r="W31" s="142"/>
      <c r="X31" s="142" t="s">
        <v>102</v>
      </c>
      <c r="Y31" s="133"/>
      <c r="Z31" s="133"/>
      <c r="AA31" s="133"/>
      <c r="AB31" s="133"/>
      <c r="AC31" s="133"/>
      <c r="AD31" s="133"/>
      <c r="AE31" s="133"/>
      <c r="AF31" s="133"/>
      <c r="AG31" s="133" t="s">
        <v>103</v>
      </c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</row>
    <row r="32" spans="1:60" outlineLevel="1" x14ac:dyDescent="0.2">
      <c r="A32" s="140"/>
      <c r="B32" s="141"/>
      <c r="C32" s="292" t="s">
        <v>149</v>
      </c>
      <c r="D32" s="293"/>
      <c r="E32" s="293"/>
      <c r="F32" s="293"/>
      <c r="G32" s="293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33"/>
      <c r="Z32" s="133"/>
      <c r="AA32" s="133"/>
      <c r="AB32" s="133"/>
      <c r="AC32" s="133"/>
      <c r="AD32" s="133"/>
      <c r="AE32" s="133"/>
      <c r="AF32" s="133"/>
      <c r="AG32" s="133" t="s">
        <v>115</v>
      </c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</row>
    <row r="33" spans="1:60" outlineLevel="1" x14ac:dyDescent="0.2">
      <c r="A33" s="157">
        <v>18</v>
      </c>
      <c r="B33" s="158" t="s">
        <v>150</v>
      </c>
      <c r="C33" s="166" t="s">
        <v>151</v>
      </c>
      <c r="D33" s="159" t="s">
        <v>127</v>
      </c>
      <c r="E33" s="160">
        <v>3</v>
      </c>
      <c r="F33" s="161"/>
      <c r="G33" s="162">
        <f t="shared" ref="G33:G45" si="0">ROUND(E33*F33,2)</f>
        <v>0</v>
      </c>
      <c r="H33" s="161"/>
      <c r="I33" s="162">
        <f t="shared" ref="I33:I45" si="1">ROUND(E33*H33,2)</f>
        <v>0</v>
      </c>
      <c r="J33" s="161"/>
      <c r="K33" s="162">
        <f t="shared" ref="K33:K45" si="2">ROUND(E33*J33,2)</f>
        <v>0</v>
      </c>
      <c r="L33" s="162">
        <v>21</v>
      </c>
      <c r="M33" s="162">
        <f t="shared" ref="M33:M45" si="3">G33*(1+L33/100)</f>
        <v>0</v>
      </c>
      <c r="N33" s="162">
        <v>0</v>
      </c>
      <c r="O33" s="162">
        <f t="shared" ref="O33:O45" si="4">ROUND(E33*N33,2)</f>
        <v>0</v>
      </c>
      <c r="P33" s="162">
        <v>0</v>
      </c>
      <c r="Q33" s="162">
        <f t="shared" ref="Q33:Q45" si="5">ROUND(E33*P33,2)</f>
        <v>0</v>
      </c>
      <c r="R33" s="162"/>
      <c r="S33" s="162" t="s">
        <v>128</v>
      </c>
      <c r="T33" s="163" t="s">
        <v>124</v>
      </c>
      <c r="U33" s="142">
        <v>0.33500000000000002</v>
      </c>
      <c r="V33" s="142">
        <f t="shared" ref="V33:V45" si="6">ROUND(E33*U33,2)</f>
        <v>1.01</v>
      </c>
      <c r="W33" s="142"/>
      <c r="X33" s="142" t="s">
        <v>102</v>
      </c>
      <c r="Y33" s="133"/>
      <c r="Z33" s="133"/>
      <c r="AA33" s="133"/>
      <c r="AB33" s="133"/>
      <c r="AC33" s="133"/>
      <c r="AD33" s="133"/>
      <c r="AE33" s="133"/>
      <c r="AF33" s="133"/>
      <c r="AG33" s="133" t="s">
        <v>103</v>
      </c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</row>
    <row r="34" spans="1:60" outlineLevel="1" x14ac:dyDescent="0.2">
      <c r="A34" s="157">
        <v>19</v>
      </c>
      <c r="B34" s="158" t="s">
        <v>152</v>
      </c>
      <c r="C34" s="166" t="s">
        <v>200</v>
      </c>
      <c r="D34" s="159" t="s">
        <v>127</v>
      </c>
      <c r="E34" s="160">
        <v>3</v>
      </c>
      <c r="F34" s="161"/>
      <c r="G34" s="162">
        <f t="shared" si="0"/>
        <v>0</v>
      </c>
      <c r="H34" s="161"/>
      <c r="I34" s="162">
        <f t="shared" si="1"/>
        <v>0</v>
      </c>
      <c r="J34" s="161"/>
      <c r="K34" s="162">
        <f t="shared" si="2"/>
        <v>0</v>
      </c>
      <c r="L34" s="162">
        <v>21</v>
      </c>
      <c r="M34" s="162">
        <f t="shared" si="3"/>
        <v>0</v>
      </c>
      <c r="N34" s="162">
        <v>0</v>
      </c>
      <c r="O34" s="162">
        <f t="shared" si="4"/>
        <v>0</v>
      </c>
      <c r="P34" s="162">
        <v>0</v>
      </c>
      <c r="Q34" s="162">
        <f t="shared" si="5"/>
        <v>0</v>
      </c>
      <c r="R34" s="162"/>
      <c r="S34" s="162" t="s">
        <v>128</v>
      </c>
      <c r="T34" s="163" t="s">
        <v>124</v>
      </c>
      <c r="U34" s="142">
        <v>0.26800000000000002</v>
      </c>
      <c r="V34" s="142">
        <f t="shared" si="6"/>
        <v>0.8</v>
      </c>
      <c r="W34" s="142"/>
      <c r="X34" s="142" t="s">
        <v>102</v>
      </c>
      <c r="Y34" s="133"/>
      <c r="Z34" s="133"/>
      <c r="AA34" s="133"/>
      <c r="AB34" s="133"/>
      <c r="AC34" s="133"/>
      <c r="AD34" s="133"/>
      <c r="AE34" s="133"/>
      <c r="AF34" s="133"/>
      <c r="AG34" s="133" t="s">
        <v>103</v>
      </c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</row>
    <row r="35" spans="1:60" outlineLevel="1" x14ac:dyDescent="0.2">
      <c r="A35" s="157">
        <v>20</v>
      </c>
      <c r="B35" s="158" t="s">
        <v>153</v>
      </c>
      <c r="C35" s="166" t="s">
        <v>154</v>
      </c>
      <c r="D35" s="159" t="s">
        <v>127</v>
      </c>
      <c r="E35" s="160">
        <v>4</v>
      </c>
      <c r="F35" s="161"/>
      <c r="G35" s="162">
        <f t="shared" si="0"/>
        <v>0</v>
      </c>
      <c r="H35" s="161"/>
      <c r="I35" s="162">
        <f t="shared" si="1"/>
        <v>0</v>
      </c>
      <c r="J35" s="161"/>
      <c r="K35" s="162">
        <f t="shared" si="2"/>
        <v>0</v>
      </c>
      <c r="L35" s="162">
        <v>21</v>
      </c>
      <c r="M35" s="162">
        <f t="shared" si="3"/>
        <v>0</v>
      </c>
      <c r="N35" s="162">
        <v>0</v>
      </c>
      <c r="O35" s="162">
        <f t="shared" si="4"/>
        <v>0</v>
      </c>
      <c r="P35" s="162">
        <v>0</v>
      </c>
      <c r="Q35" s="162">
        <f t="shared" si="5"/>
        <v>0</v>
      </c>
      <c r="R35" s="162"/>
      <c r="S35" s="162" t="s">
        <v>128</v>
      </c>
      <c r="T35" s="163" t="s">
        <v>124</v>
      </c>
      <c r="U35" s="142">
        <v>0</v>
      </c>
      <c r="V35" s="142">
        <f t="shared" si="6"/>
        <v>0</v>
      </c>
      <c r="W35" s="142"/>
      <c r="X35" s="142" t="s">
        <v>102</v>
      </c>
      <c r="Y35" s="133"/>
      <c r="Z35" s="133"/>
      <c r="AA35" s="133"/>
      <c r="AB35" s="133"/>
      <c r="AC35" s="133"/>
      <c r="AD35" s="133"/>
      <c r="AE35" s="133"/>
      <c r="AF35" s="133"/>
      <c r="AG35" s="133" t="s">
        <v>103</v>
      </c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</row>
    <row r="36" spans="1:60" outlineLevel="1" x14ac:dyDescent="0.2">
      <c r="A36" s="157">
        <v>21</v>
      </c>
      <c r="B36" s="158" t="s">
        <v>155</v>
      </c>
      <c r="C36" s="166" t="s">
        <v>201</v>
      </c>
      <c r="D36" s="159" t="s">
        <v>127</v>
      </c>
      <c r="E36" s="160">
        <v>30</v>
      </c>
      <c r="F36" s="161"/>
      <c r="G36" s="162">
        <f t="shared" si="0"/>
        <v>0</v>
      </c>
      <c r="H36" s="161"/>
      <c r="I36" s="162">
        <f t="shared" si="1"/>
        <v>0</v>
      </c>
      <c r="J36" s="161"/>
      <c r="K36" s="162">
        <f t="shared" si="2"/>
        <v>0</v>
      </c>
      <c r="L36" s="162">
        <v>21</v>
      </c>
      <c r="M36" s="162">
        <f t="shared" si="3"/>
        <v>0</v>
      </c>
      <c r="N36" s="162">
        <v>0</v>
      </c>
      <c r="O36" s="162">
        <f t="shared" si="4"/>
        <v>0</v>
      </c>
      <c r="P36" s="162">
        <v>0</v>
      </c>
      <c r="Q36" s="162">
        <f t="shared" si="5"/>
        <v>0</v>
      </c>
      <c r="R36" s="162" t="s">
        <v>105</v>
      </c>
      <c r="S36" s="162" t="s">
        <v>100</v>
      </c>
      <c r="T36" s="163" t="s">
        <v>100</v>
      </c>
      <c r="U36" s="142">
        <v>0</v>
      </c>
      <c r="V36" s="142">
        <f t="shared" si="6"/>
        <v>0</v>
      </c>
      <c r="W36" s="142"/>
      <c r="X36" s="142" t="s">
        <v>106</v>
      </c>
      <c r="Y36" s="133"/>
      <c r="Z36" s="133"/>
      <c r="AA36" s="133"/>
      <c r="AB36" s="133"/>
      <c r="AC36" s="133"/>
      <c r="AD36" s="133"/>
      <c r="AE36" s="133"/>
      <c r="AF36" s="133"/>
      <c r="AG36" s="133" t="s">
        <v>107</v>
      </c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</row>
    <row r="37" spans="1:60" outlineLevel="1" x14ac:dyDescent="0.2">
      <c r="A37" s="157">
        <v>22</v>
      </c>
      <c r="B37" s="158" t="s">
        <v>156</v>
      </c>
      <c r="C37" s="166" t="s">
        <v>202</v>
      </c>
      <c r="D37" s="159" t="s">
        <v>127</v>
      </c>
      <c r="E37" s="160">
        <v>18</v>
      </c>
      <c r="F37" s="161"/>
      <c r="G37" s="162">
        <f t="shared" si="0"/>
        <v>0</v>
      </c>
      <c r="H37" s="161"/>
      <c r="I37" s="162">
        <f t="shared" si="1"/>
        <v>0</v>
      </c>
      <c r="J37" s="161"/>
      <c r="K37" s="162">
        <f t="shared" si="2"/>
        <v>0</v>
      </c>
      <c r="L37" s="162">
        <v>21</v>
      </c>
      <c r="M37" s="162">
        <f t="shared" si="3"/>
        <v>0</v>
      </c>
      <c r="N37" s="162">
        <v>2.5999999999999998E-4</v>
      </c>
      <c r="O37" s="162">
        <f t="shared" si="4"/>
        <v>0</v>
      </c>
      <c r="P37" s="162">
        <v>0</v>
      </c>
      <c r="Q37" s="162">
        <f t="shared" si="5"/>
        <v>0</v>
      </c>
      <c r="R37" s="162"/>
      <c r="S37" s="162" t="s">
        <v>128</v>
      </c>
      <c r="T37" s="163" t="s">
        <v>124</v>
      </c>
      <c r="U37" s="142">
        <v>0</v>
      </c>
      <c r="V37" s="142">
        <f t="shared" si="6"/>
        <v>0</v>
      </c>
      <c r="W37" s="142"/>
      <c r="X37" s="142" t="s">
        <v>106</v>
      </c>
      <c r="Y37" s="133"/>
      <c r="Z37" s="133"/>
      <c r="AA37" s="133"/>
      <c r="AB37" s="133"/>
      <c r="AC37" s="133"/>
      <c r="AD37" s="133"/>
      <c r="AE37" s="133"/>
      <c r="AF37" s="133"/>
      <c r="AG37" s="133" t="s">
        <v>107</v>
      </c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</row>
    <row r="38" spans="1:60" outlineLevel="1" x14ac:dyDescent="0.2">
      <c r="A38" s="157">
        <v>23</v>
      </c>
      <c r="B38" s="158" t="s">
        <v>152</v>
      </c>
      <c r="C38" s="166" t="s">
        <v>203</v>
      </c>
      <c r="D38" s="159" t="s">
        <v>127</v>
      </c>
      <c r="E38" s="160">
        <v>3</v>
      </c>
      <c r="F38" s="161"/>
      <c r="G38" s="162">
        <f t="shared" si="0"/>
        <v>0</v>
      </c>
      <c r="H38" s="161"/>
      <c r="I38" s="162">
        <f t="shared" si="1"/>
        <v>0</v>
      </c>
      <c r="J38" s="161"/>
      <c r="K38" s="162">
        <f t="shared" si="2"/>
        <v>0</v>
      </c>
      <c r="L38" s="162">
        <v>21</v>
      </c>
      <c r="M38" s="162">
        <f t="shared" si="3"/>
        <v>0</v>
      </c>
      <c r="N38" s="162">
        <v>5.7999999999999996E-3</v>
      </c>
      <c r="O38" s="162">
        <f t="shared" si="4"/>
        <v>0.02</v>
      </c>
      <c r="P38" s="162">
        <v>0</v>
      </c>
      <c r="Q38" s="162">
        <f t="shared" si="5"/>
        <v>0</v>
      </c>
      <c r="R38" s="162"/>
      <c r="S38" s="162" t="s">
        <v>128</v>
      </c>
      <c r="T38" s="163" t="s">
        <v>100</v>
      </c>
      <c r="U38" s="142">
        <v>0</v>
      </c>
      <c r="V38" s="142">
        <f t="shared" si="6"/>
        <v>0</v>
      </c>
      <c r="W38" s="142"/>
      <c r="X38" s="142" t="s">
        <v>106</v>
      </c>
      <c r="Y38" s="133"/>
      <c r="Z38" s="133"/>
      <c r="AA38" s="133"/>
      <c r="AB38" s="133"/>
      <c r="AC38" s="133"/>
      <c r="AD38" s="133"/>
      <c r="AE38" s="133"/>
      <c r="AF38" s="133"/>
      <c r="AG38" s="133" t="s">
        <v>107</v>
      </c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</row>
    <row r="39" spans="1:60" outlineLevel="1" x14ac:dyDescent="0.2">
      <c r="A39" s="157">
        <v>24</v>
      </c>
      <c r="B39" s="158" t="s">
        <v>157</v>
      </c>
      <c r="C39" s="166" t="s">
        <v>204</v>
      </c>
      <c r="D39" s="159" t="s">
        <v>127</v>
      </c>
      <c r="E39" s="160">
        <v>10</v>
      </c>
      <c r="F39" s="161"/>
      <c r="G39" s="162">
        <f t="shared" si="0"/>
        <v>0</v>
      </c>
      <c r="H39" s="161"/>
      <c r="I39" s="162">
        <f t="shared" si="1"/>
        <v>0</v>
      </c>
      <c r="J39" s="161"/>
      <c r="K39" s="162">
        <f t="shared" si="2"/>
        <v>0</v>
      </c>
      <c r="L39" s="162">
        <v>21</v>
      </c>
      <c r="M39" s="162">
        <f t="shared" si="3"/>
        <v>0</v>
      </c>
      <c r="N39" s="162">
        <v>1.0279999999999999E-2</v>
      </c>
      <c r="O39" s="162">
        <f t="shared" si="4"/>
        <v>0.1</v>
      </c>
      <c r="P39" s="162">
        <v>0</v>
      </c>
      <c r="Q39" s="162">
        <f t="shared" si="5"/>
        <v>0</v>
      </c>
      <c r="R39" s="162"/>
      <c r="S39" s="162" t="s">
        <v>128</v>
      </c>
      <c r="T39" s="163" t="s">
        <v>124</v>
      </c>
      <c r="U39" s="142">
        <v>0</v>
      </c>
      <c r="V39" s="142">
        <f t="shared" si="6"/>
        <v>0</v>
      </c>
      <c r="W39" s="142"/>
      <c r="X39" s="142" t="s">
        <v>106</v>
      </c>
      <c r="Y39" s="133"/>
      <c r="Z39" s="133"/>
      <c r="AA39" s="133"/>
      <c r="AB39" s="133"/>
      <c r="AC39" s="133"/>
      <c r="AD39" s="133"/>
      <c r="AE39" s="133"/>
      <c r="AF39" s="133"/>
      <c r="AG39" s="133" t="s">
        <v>107</v>
      </c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</row>
    <row r="40" spans="1:60" outlineLevel="1" x14ac:dyDescent="0.2">
      <c r="A40" s="157">
        <v>25</v>
      </c>
      <c r="B40" s="158" t="s">
        <v>158</v>
      </c>
      <c r="C40" s="166" t="s">
        <v>205</v>
      </c>
      <c r="D40" s="159" t="s">
        <v>127</v>
      </c>
      <c r="E40" s="160">
        <v>2</v>
      </c>
      <c r="F40" s="161"/>
      <c r="G40" s="162">
        <f t="shared" si="0"/>
        <v>0</v>
      </c>
      <c r="H40" s="161"/>
      <c r="I40" s="162">
        <f t="shared" si="1"/>
        <v>0</v>
      </c>
      <c r="J40" s="161"/>
      <c r="K40" s="162">
        <f t="shared" si="2"/>
        <v>0</v>
      </c>
      <c r="L40" s="162">
        <v>21</v>
      </c>
      <c r="M40" s="162">
        <f t="shared" si="3"/>
        <v>0</v>
      </c>
      <c r="N40" s="162">
        <v>1.0279999999999999E-2</v>
      </c>
      <c r="O40" s="162">
        <f t="shared" si="4"/>
        <v>0.02</v>
      </c>
      <c r="P40" s="162">
        <v>0</v>
      </c>
      <c r="Q40" s="162">
        <f t="shared" si="5"/>
        <v>0</v>
      </c>
      <c r="R40" s="162"/>
      <c r="S40" s="162" t="s">
        <v>128</v>
      </c>
      <c r="T40" s="163" t="s">
        <v>124</v>
      </c>
      <c r="U40" s="142">
        <v>0</v>
      </c>
      <c r="V40" s="142">
        <f t="shared" si="6"/>
        <v>0</v>
      </c>
      <c r="W40" s="142"/>
      <c r="X40" s="142" t="s">
        <v>106</v>
      </c>
      <c r="Y40" s="133"/>
      <c r="Z40" s="133"/>
      <c r="AA40" s="133"/>
      <c r="AB40" s="133"/>
      <c r="AC40" s="133"/>
      <c r="AD40" s="133"/>
      <c r="AE40" s="133"/>
      <c r="AF40" s="133"/>
      <c r="AG40" s="133" t="s">
        <v>107</v>
      </c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</row>
    <row r="41" spans="1:60" outlineLevel="1" x14ac:dyDescent="0.2">
      <c r="A41" s="157">
        <v>26</v>
      </c>
      <c r="B41" s="158" t="s">
        <v>159</v>
      </c>
      <c r="C41" s="166" t="s">
        <v>206</v>
      </c>
      <c r="D41" s="159" t="s">
        <v>127</v>
      </c>
      <c r="E41" s="160">
        <v>1</v>
      </c>
      <c r="F41" s="161"/>
      <c r="G41" s="162">
        <f t="shared" si="0"/>
        <v>0</v>
      </c>
      <c r="H41" s="161"/>
      <c r="I41" s="162">
        <f t="shared" si="1"/>
        <v>0</v>
      </c>
      <c r="J41" s="161"/>
      <c r="K41" s="162">
        <f t="shared" si="2"/>
        <v>0</v>
      </c>
      <c r="L41" s="162">
        <v>21</v>
      </c>
      <c r="M41" s="162">
        <f t="shared" si="3"/>
        <v>0</v>
      </c>
      <c r="N41" s="162">
        <v>1.0279999999999999E-2</v>
      </c>
      <c r="O41" s="162">
        <f t="shared" si="4"/>
        <v>0.01</v>
      </c>
      <c r="P41" s="162">
        <v>0</v>
      </c>
      <c r="Q41" s="162">
        <f t="shared" si="5"/>
        <v>0</v>
      </c>
      <c r="R41" s="162"/>
      <c r="S41" s="162" t="s">
        <v>128</v>
      </c>
      <c r="T41" s="163" t="s">
        <v>124</v>
      </c>
      <c r="U41" s="142">
        <v>0</v>
      </c>
      <c r="V41" s="142">
        <f t="shared" si="6"/>
        <v>0</v>
      </c>
      <c r="W41" s="142"/>
      <c r="X41" s="142" t="s">
        <v>106</v>
      </c>
      <c r="Y41" s="133"/>
      <c r="Z41" s="133"/>
      <c r="AA41" s="133"/>
      <c r="AB41" s="133"/>
      <c r="AC41" s="133"/>
      <c r="AD41" s="133"/>
      <c r="AE41" s="133"/>
      <c r="AF41" s="133"/>
      <c r="AG41" s="133" t="s">
        <v>107</v>
      </c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</row>
    <row r="42" spans="1:60" outlineLevel="1" x14ac:dyDescent="0.2">
      <c r="A42" s="157">
        <v>27</v>
      </c>
      <c r="B42" s="158" t="s">
        <v>160</v>
      </c>
      <c r="C42" s="166" t="s">
        <v>207</v>
      </c>
      <c r="D42" s="159" t="s">
        <v>127</v>
      </c>
      <c r="E42" s="160">
        <v>2</v>
      </c>
      <c r="F42" s="161"/>
      <c r="G42" s="162">
        <f t="shared" si="0"/>
        <v>0</v>
      </c>
      <c r="H42" s="161"/>
      <c r="I42" s="162">
        <f t="shared" si="1"/>
        <v>0</v>
      </c>
      <c r="J42" s="161"/>
      <c r="K42" s="162">
        <f t="shared" si="2"/>
        <v>0</v>
      </c>
      <c r="L42" s="162">
        <v>21</v>
      </c>
      <c r="M42" s="162">
        <f t="shared" si="3"/>
        <v>0</v>
      </c>
      <c r="N42" s="162">
        <v>1.0279999999999999E-2</v>
      </c>
      <c r="O42" s="162">
        <f t="shared" si="4"/>
        <v>0.02</v>
      </c>
      <c r="P42" s="162">
        <v>0</v>
      </c>
      <c r="Q42" s="162">
        <f t="shared" si="5"/>
        <v>0</v>
      </c>
      <c r="R42" s="162"/>
      <c r="S42" s="162" t="s">
        <v>128</v>
      </c>
      <c r="T42" s="163" t="s">
        <v>124</v>
      </c>
      <c r="U42" s="142">
        <v>0</v>
      </c>
      <c r="V42" s="142">
        <f t="shared" si="6"/>
        <v>0</v>
      </c>
      <c r="W42" s="142"/>
      <c r="X42" s="142" t="s">
        <v>106</v>
      </c>
      <c r="Y42" s="133"/>
      <c r="Z42" s="133"/>
      <c r="AA42" s="133"/>
      <c r="AB42" s="133"/>
      <c r="AC42" s="133"/>
      <c r="AD42" s="133"/>
      <c r="AE42" s="133"/>
      <c r="AF42" s="133"/>
      <c r="AG42" s="133" t="s">
        <v>107</v>
      </c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</row>
    <row r="43" spans="1:60" outlineLevel="1" x14ac:dyDescent="0.2">
      <c r="A43" s="157">
        <v>28</v>
      </c>
      <c r="B43" s="158" t="s">
        <v>161</v>
      </c>
      <c r="C43" s="166" t="s">
        <v>208</v>
      </c>
      <c r="D43" s="159" t="s">
        <v>127</v>
      </c>
      <c r="E43" s="160">
        <v>3</v>
      </c>
      <c r="F43" s="161"/>
      <c r="G43" s="162">
        <f t="shared" si="0"/>
        <v>0</v>
      </c>
      <c r="H43" s="161"/>
      <c r="I43" s="162">
        <f t="shared" si="1"/>
        <v>0</v>
      </c>
      <c r="J43" s="161"/>
      <c r="K43" s="162">
        <f t="shared" si="2"/>
        <v>0</v>
      </c>
      <c r="L43" s="162">
        <v>21</v>
      </c>
      <c r="M43" s="162">
        <f t="shared" si="3"/>
        <v>0</v>
      </c>
      <c r="N43" s="162">
        <v>9.0000000000000006E-5</v>
      </c>
      <c r="O43" s="162">
        <f t="shared" si="4"/>
        <v>0</v>
      </c>
      <c r="P43" s="162">
        <v>0</v>
      </c>
      <c r="Q43" s="162">
        <f t="shared" si="5"/>
        <v>0</v>
      </c>
      <c r="R43" s="162"/>
      <c r="S43" s="162" t="s">
        <v>128</v>
      </c>
      <c r="T43" s="163" t="s">
        <v>124</v>
      </c>
      <c r="U43" s="142">
        <v>0</v>
      </c>
      <c r="V43" s="142">
        <f t="shared" si="6"/>
        <v>0</v>
      </c>
      <c r="W43" s="142"/>
      <c r="X43" s="142" t="s">
        <v>106</v>
      </c>
      <c r="Y43" s="133"/>
      <c r="Z43" s="133"/>
      <c r="AA43" s="133"/>
      <c r="AB43" s="133"/>
      <c r="AC43" s="133"/>
      <c r="AD43" s="133"/>
      <c r="AE43" s="133"/>
      <c r="AF43" s="133"/>
      <c r="AG43" s="133" t="s">
        <v>107</v>
      </c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3"/>
      <c r="BC43" s="133"/>
      <c r="BD43" s="133"/>
      <c r="BE43" s="133"/>
      <c r="BF43" s="133"/>
      <c r="BG43" s="133"/>
      <c r="BH43" s="133"/>
    </row>
    <row r="44" spans="1:60" outlineLevel="1" x14ac:dyDescent="0.2">
      <c r="A44" s="157">
        <v>29</v>
      </c>
      <c r="B44" s="158" t="s">
        <v>162</v>
      </c>
      <c r="C44" s="166" t="s">
        <v>209</v>
      </c>
      <c r="D44" s="159" t="s">
        <v>127</v>
      </c>
      <c r="E44" s="160">
        <v>3</v>
      </c>
      <c r="F44" s="161"/>
      <c r="G44" s="162">
        <f t="shared" si="0"/>
        <v>0</v>
      </c>
      <c r="H44" s="161"/>
      <c r="I44" s="162">
        <f t="shared" si="1"/>
        <v>0</v>
      </c>
      <c r="J44" s="161"/>
      <c r="K44" s="162">
        <f t="shared" si="2"/>
        <v>0</v>
      </c>
      <c r="L44" s="162">
        <v>21</v>
      </c>
      <c r="M44" s="162">
        <f t="shared" si="3"/>
        <v>0</v>
      </c>
      <c r="N44" s="162">
        <v>9.0000000000000006E-5</v>
      </c>
      <c r="O44" s="162">
        <f t="shared" si="4"/>
        <v>0</v>
      </c>
      <c r="P44" s="162">
        <v>0</v>
      </c>
      <c r="Q44" s="162">
        <f t="shared" si="5"/>
        <v>0</v>
      </c>
      <c r="R44" s="162"/>
      <c r="S44" s="162" t="s">
        <v>128</v>
      </c>
      <c r="T44" s="163" t="s">
        <v>124</v>
      </c>
      <c r="U44" s="142">
        <v>0</v>
      </c>
      <c r="V44" s="142">
        <f t="shared" si="6"/>
        <v>0</v>
      </c>
      <c r="W44" s="142"/>
      <c r="X44" s="142" t="s">
        <v>106</v>
      </c>
      <c r="Y44" s="133"/>
      <c r="Z44" s="133"/>
      <c r="AA44" s="133"/>
      <c r="AB44" s="133"/>
      <c r="AC44" s="133"/>
      <c r="AD44" s="133"/>
      <c r="AE44" s="133"/>
      <c r="AF44" s="133"/>
      <c r="AG44" s="133" t="s">
        <v>107</v>
      </c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3"/>
      <c r="BD44" s="133"/>
      <c r="BE44" s="133"/>
      <c r="BF44" s="133"/>
      <c r="BG44" s="133"/>
      <c r="BH44" s="133"/>
    </row>
    <row r="45" spans="1:60" outlineLevel="1" x14ac:dyDescent="0.2">
      <c r="A45" s="157">
        <v>30</v>
      </c>
      <c r="B45" s="158" t="s">
        <v>163</v>
      </c>
      <c r="C45" s="166" t="s">
        <v>164</v>
      </c>
      <c r="D45" s="159" t="s">
        <v>110</v>
      </c>
      <c r="E45" s="160">
        <v>0.22497</v>
      </c>
      <c r="F45" s="161"/>
      <c r="G45" s="162">
        <f t="shared" si="0"/>
        <v>0</v>
      </c>
      <c r="H45" s="161"/>
      <c r="I45" s="162">
        <f t="shared" si="1"/>
        <v>0</v>
      </c>
      <c r="J45" s="161"/>
      <c r="K45" s="162">
        <f t="shared" si="2"/>
        <v>0</v>
      </c>
      <c r="L45" s="162">
        <v>21</v>
      </c>
      <c r="M45" s="162">
        <f t="shared" si="3"/>
        <v>0</v>
      </c>
      <c r="N45" s="162">
        <v>0</v>
      </c>
      <c r="O45" s="162">
        <f t="shared" si="4"/>
        <v>0</v>
      </c>
      <c r="P45" s="162">
        <v>0</v>
      </c>
      <c r="Q45" s="162">
        <f t="shared" si="5"/>
        <v>0</v>
      </c>
      <c r="R45" s="162" t="s">
        <v>117</v>
      </c>
      <c r="S45" s="162" t="s">
        <v>100</v>
      </c>
      <c r="T45" s="163" t="s">
        <v>100</v>
      </c>
      <c r="U45" s="142">
        <v>2.71</v>
      </c>
      <c r="V45" s="142">
        <f t="shared" si="6"/>
        <v>0.61</v>
      </c>
      <c r="W45" s="142"/>
      <c r="X45" s="142" t="s">
        <v>112</v>
      </c>
      <c r="Y45" s="133"/>
      <c r="Z45" s="133"/>
      <c r="AA45" s="133"/>
      <c r="AB45" s="133"/>
      <c r="AC45" s="133"/>
      <c r="AD45" s="133"/>
      <c r="AE45" s="133"/>
      <c r="AF45" s="133"/>
      <c r="AG45" s="133" t="s">
        <v>113</v>
      </c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133"/>
      <c r="BD45" s="133"/>
      <c r="BE45" s="133"/>
      <c r="BF45" s="133"/>
      <c r="BG45" s="133"/>
      <c r="BH45" s="133"/>
    </row>
    <row r="46" spans="1:60" x14ac:dyDescent="0.2">
      <c r="A46" s="144" t="s">
        <v>94</v>
      </c>
      <c r="B46" s="145" t="s">
        <v>59</v>
      </c>
      <c r="C46" s="165" t="s">
        <v>60</v>
      </c>
      <c r="D46" s="146"/>
      <c r="E46" s="147"/>
      <c r="F46" s="148"/>
      <c r="G46" s="148">
        <f>SUMIF(AG47:AG48,"&lt;&gt;NOR",G47:G48)</f>
        <v>0</v>
      </c>
      <c r="H46" s="148"/>
      <c r="I46" s="148">
        <f>SUM(I47:I48)</f>
        <v>0</v>
      </c>
      <c r="J46" s="148"/>
      <c r="K46" s="148">
        <f>SUM(K47:K48)</f>
        <v>0</v>
      </c>
      <c r="L46" s="148"/>
      <c r="M46" s="148">
        <f>SUM(M47:M48)</f>
        <v>0</v>
      </c>
      <c r="N46" s="148"/>
      <c r="O46" s="148">
        <f>SUM(O47:O48)</f>
        <v>0</v>
      </c>
      <c r="P46" s="148"/>
      <c r="Q46" s="148">
        <f>SUM(Q47:Q48)</f>
        <v>0</v>
      </c>
      <c r="R46" s="148"/>
      <c r="S46" s="148"/>
      <c r="T46" s="149"/>
      <c r="U46" s="143"/>
      <c r="V46" s="143">
        <f>SUM(V47:V48)</f>
        <v>0.26</v>
      </c>
      <c r="W46" s="143"/>
      <c r="X46" s="143"/>
      <c r="AG46" t="s">
        <v>95</v>
      </c>
    </row>
    <row r="47" spans="1:60" ht="22.5" outlineLevel="1" x14ac:dyDescent="0.2">
      <c r="A47" s="150">
        <v>31</v>
      </c>
      <c r="B47" s="151" t="s">
        <v>165</v>
      </c>
      <c r="C47" s="167" t="s">
        <v>166</v>
      </c>
      <c r="D47" s="152" t="s">
        <v>98</v>
      </c>
      <c r="E47" s="153">
        <v>2.9458500000000001</v>
      </c>
      <c r="F47" s="154"/>
      <c r="G47" s="155">
        <f>ROUND(E47*F47,2)</f>
        <v>0</v>
      </c>
      <c r="H47" s="154"/>
      <c r="I47" s="155">
        <f>ROUND(E47*H47,2)</f>
        <v>0</v>
      </c>
      <c r="J47" s="154"/>
      <c r="K47" s="155">
        <f>ROUND(E47*J47,2)</f>
        <v>0</v>
      </c>
      <c r="L47" s="155">
        <v>21</v>
      </c>
      <c r="M47" s="155">
        <f>G47*(1+L47/100)</f>
        <v>0</v>
      </c>
      <c r="N47" s="155">
        <v>6.9999999999999994E-5</v>
      </c>
      <c r="O47" s="155">
        <f>ROUND(E47*N47,2)</f>
        <v>0</v>
      </c>
      <c r="P47" s="155">
        <v>0</v>
      </c>
      <c r="Q47" s="155">
        <f>ROUND(E47*P47,2)</f>
        <v>0</v>
      </c>
      <c r="R47" s="155" t="s">
        <v>167</v>
      </c>
      <c r="S47" s="155" t="s">
        <v>100</v>
      </c>
      <c r="T47" s="156" t="s">
        <v>100</v>
      </c>
      <c r="U47" s="142">
        <v>8.8999999999999996E-2</v>
      </c>
      <c r="V47" s="142">
        <f>ROUND(E47*U47,2)</f>
        <v>0.26</v>
      </c>
      <c r="W47" s="142"/>
      <c r="X47" s="142" t="s">
        <v>102</v>
      </c>
      <c r="Y47" s="133"/>
      <c r="Z47" s="133"/>
      <c r="AA47" s="133"/>
      <c r="AB47" s="133"/>
      <c r="AC47" s="133"/>
      <c r="AD47" s="133"/>
      <c r="AE47" s="133"/>
      <c r="AF47" s="133"/>
      <c r="AG47" s="133" t="s">
        <v>103</v>
      </c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  <c r="BG47" s="133"/>
      <c r="BH47" s="133"/>
    </row>
    <row r="48" spans="1:60" outlineLevel="1" x14ac:dyDescent="0.2">
      <c r="A48" s="140"/>
      <c r="B48" s="141"/>
      <c r="C48" s="292" t="s">
        <v>168</v>
      </c>
      <c r="D48" s="293"/>
      <c r="E48" s="293"/>
      <c r="F48" s="293"/>
      <c r="G48" s="293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33"/>
      <c r="Z48" s="133"/>
      <c r="AA48" s="133"/>
      <c r="AB48" s="133"/>
      <c r="AC48" s="133"/>
      <c r="AD48" s="133"/>
      <c r="AE48" s="133"/>
      <c r="AF48" s="133"/>
      <c r="AG48" s="133" t="s">
        <v>115</v>
      </c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  <c r="AX48" s="133"/>
      <c r="AY48" s="133"/>
      <c r="AZ48" s="133"/>
      <c r="BA48" s="133"/>
      <c r="BB48" s="133"/>
      <c r="BC48" s="133"/>
      <c r="BD48" s="133"/>
      <c r="BE48" s="133"/>
      <c r="BF48" s="133"/>
      <c r="BG48" s="133"/>
      <c r="BH48" s="133"/>
    </row>
    <row r="49" spans="1:60" x14ac:dyDescent="0.2">
      <c r="A49" s="144" t="s">
        <v>94</v>
      </c>
      <c r="B49" s="145" t="s">
        <v>61</v>
      </c>
      <c r="C49" s="165" t="s">
        <v>62</v>
      </c>
      <c r="D49" s="146"/>
      <c r="E49" s="147"/>
      <c r="F49" s="148"/>
      <c r="G49" s="148">
        <f>SUMIF(AG50:AG51,"&lt;&gt;NOR",G50:G51)</f>
        <v>0</v>
      </c>
      <c r="H49" s="148"/>
      <c r="I49" s="148">
        <f>SUM(I50:I51)</f>
        <v>0</v>
      </c>
      <c r="J49" s="148"/>
      <c r="K49" s="148">
        <f>SUM(K50:K51)</f>
        <v>0</v>
      </c>
      <c r="L49" s="148"/>
      <c r="M49" s="148">
        <f>SUM(M50:M51)</f>
        <v>0</v>
      </c>
      <c r="N49" s="148"/>
      <c r="O49" s="148">
        <f>SUM(O50:O51)</f>
        <v>0</v>
      </c>
      <c r="P49" s="148"/>
      <c r="Q49" s="148">
        <f>SUM(Q50:Q51)</f>
        <v>0</v>
      </c>
      <c r="R49" s="148"/>
      <c r="S49" s="148"/>
      <c r="T49" s="149"/>
      <c r="U49" s="143"/>
      <c r="V49" s="143">
        <f>SUM(V50:V51)</f>
        <v>72</v>
      </c>
      <c r="W49" s="143"/>
      <c r="X49" s="143"/>
      <c r="AG49" t="s">
        <v>95</v>
      </c>
    </row>
    <row r="50" spans="1:60" outlineLevel="1" x14ac:dyDescent="0.2">
      <c r="A50" s="157">
        <v>32</v>
      </c>
      <c r="B50" s="158" t="s">
        <v>169</v>
      </c>
      <c r="C50" s="166" t="s">
        <v>170</v>
      </c>
      <c r="D50" s="159" t="s">
        <v>171</v>
      </c>
      <c r="E50" s="160">
        <v>72</v>
      </c>
      <c r="F50" s="161"/>
      <c r="G50" s="162">
        <f>ROUND(E50*F50,2)</f>
        <v>0</v>
      </c>
      <c r="H50" s="161"/>
      <c r="I50" s="162">
        <f>ROUND(E50*H50,2)</f>
        <v>0</v>
      </c>
      <c r="J50" s="161"/>
      <c r="K50" s="162">
        <f>ROUND(E50*J50,2)</f>
        <v>0</v>
      </c>
      <c r="L50" s="162">
        <v>21</v>
      </c>
      <c r="M50" s="162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2" t="s">
        <v>172</v>
      </c>
      <c r="S50" s="162" t="s">
        <v>100</v>
      </c>
      <c r="T50" s="163" t="s">
        <v>100</v>
      </c>
      <c r="U50" s="142">
        <v>1</v>
      </c>
      <c r="V50" s="142">
        <f>ROUND(E50*U50,2)</f>
        <v>72</v>
      </c>
      <c r="W50" s="142"/>
      <c r="X50" s="142" t="s">
        <v>61</v>
      </c>
      <c r="Y50" s="133"/>
      <c r="Z50" s="133"/>
      <c r="AA50" s="133"/>
      <c r="AB50" s="133"/>
      <c r="AC50" s="133"/>
      <c r="AD50" s="133"/>
      <c r="AE50" s="133"/>
      <c r="AF50" s="133"/>
      <c r="AG50" s="133" t="s">
        <v>173</v>
      </c>
      <c r="AH50" s="133"/>
      <c r="AI50" s="133"/>
      <c r="AJ50" s="133"/>
      <c r="AK50" s="133"/>
      <c r="AL50" s="133"/>
      <c r="AM50" s="133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</row>
    <row r="51" spans="1:60" outlineLevel="1" x14ac:dyDescent="0.2">
      <c r="A51" s="157">
        <v>33</v>
      </c>
      <c r="B51" s="158" t="s">
        <v>174</v>
      </c>
      <c r="C51" s="166" t="s">
        <v>175</v>
      </c>
      <c r="D51" s="159" t="s">
        <v>171</v>
      </c>
      <c r="E51" s="160">
        <v>8</v>
      </c>
      <c r="F51" s="161"/>
      <c r="G51" s="162">
        <f>ROUND(E51*F51,2)</f>
        <v>0</v>
      </c>
      <c r="H51" s="161"/>
      <c r="I51" s="162">
        <f>ROUND(E51*H51,2)</f>
        <v>0</v>
      </c>
      <c r="J51" s="161"/>
      <c r="K51" s="162">
        <f>ROUND(E51*J51,2)</f>
        <v>0</v>
      </c>
      <c r="L51" s="162">
        <v>21</v>
      </c>
      <c r="M51" s="162">
        <f>G51*(1+L51/100)</f>
        <v>0</v>
      </c>
      <c r="N51" s="162">
        <v>0</v>
      </c>
      <c r="O51" s="162">
        <f>ROUND(E51*N51,2)</f>
        <v>0</v>
      </c>
      <c r="P51" s="162">
        <v>0</v>
      </c>
      <c r="Q51" s="162">
        <f>ROUND(E51*P51,2)</f>
        <v>0</v>
      </c>
      <c r="R51" s="162"/>
      <c r="S51" s="162" t="s">
        <v>128</v>
      </c>
      <c r="T51" s="163" t="s">
        <v>124</v>
      </c>
      <c r="U51" s="142">
        <v>0</v>
      </c>
      <c r="V51" s="142">
        <f>ROUND(E51*U51,2)</f>
        <v>0</v>
      </c>
      <c r="W51" s="142"/>
      <c r="X51" s="142" t="s">
        <v>61</v>
      </c>
      <c r="Y51" s="133"/>
      <c r="Z51" s="133"/>
      <c r="AA51" s="133"/>
      <c r="AB51" s="133"/>
      <c r="AC51" s="133"/>
      <c r="AD51" s="133"/>
      <c r="AE51" s="133"/>
      <c r="AF51" s="133"/>
      <c r="AG51" s="133" t="s">
        <v>173</v>
      </c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</row>
    <row r="52" spans="1:60" x14ac:dyDescent="0.2">
      <c r="A52" s="144" t="s">
        <v>94</v>
      </c>
      <c r="B52" s="145" t="s">
        <v>63</v>
      </c>
      <c r="C52" s="165" t="s">
        <v>64</v>
      </c>
      <c r="D52" s="146"/>
      <c r="E52" s="147"/>
      <c r="F52" s="148"/>
      <c r="G52" s="148">
        <f>SUMIF(AG53:AG57,"&lt;&gt;NOR",G53:G57)</f>
        <v>0</v>
      </c>
      <c r="H52" s="148"/>
      <c r="I52" s="148">
        <f>SUM(I53:I57)</f>
        <v>0</v>
      </c>
      <c r="J52" s="148"/>
      <c r="K52" s="148">
        <f>SUM(K53:K57)</f>
        <v>0</v>
      </c>
      <c r="L52" s="148"/>
      <c r="M52" s="148">
        <f>SUM(M53:M57)</f>
        <v>0</v>
      </c>
      <c r="N52" s="148"/>
      <c r="O52" s="148">
        <f>SUM(O53:O57)</f>
        <v>0</v>
      </c>
      <c r="P52" s="148"/>
      <c r="Q52" s="148">
        <f>SUM(Q53:Q57)</f>
        <v>0</v>
      </c>
      <c r="R52" s="148"/>
      <c r="S52" s="148"/>
      <c r="T52" s="149"/>
      <c r="U52" s="143"/>
      <c r="V52" s="143">
        <f>SUM(V53:V57)</f>
        <v>4.57</v>
      </c>
      <c r="W52" s="143"/>
      <c r="X52" s="143"/>
      <c r="AG52" t="s">
        <v>95</v>
      </c>
    </row>
    <row r="53" spans="1:60" outlineLevel="1" x14ac:dyDescent="0.2">
      <c r="A53" s="150">
        <v>34</v>
      </c>
      <c r="B53" s="151" t="s">
        <v>176</v>
      </c>
      <c r="C53" s="167" t="s">
        <v>177</v>
      </c>
      <c r="D53" s="152" t="s">
        <v>110</v>
      </c>
      <c r="E53" s="153">
        <v>2.1565799999999999</v>
      </c>
      <c r="F53" s="154"/>
      <c r="G53" s="155">
        <f>ROUND(E53*F53,2)</f>
        <v>0</v>
      </c>
      <c r="H53" s="154"/>
      <c r="I53" s="155">
        <f>ROUND(E53*H53,2)</f>
        <v>0</v>
      </c>
      <c r="J53" s="154"/>
      <c r="K53" s="155">
        <f>ROUND(E53*J53,2)</f>
        <v>0</v>
      </c>
      <c r="L53" s="155">
        <v>21</v>
      </c>
      <c r="M53" s="155">
        <f>G53*(1+L53/100)</f>
        <v>0</v>
      </c>
      <c r="N53" s="155">
        <v>0</v>
      </c>
      <c r="O53" s="155">
        <f>ROUND(E53*N53,2)</f>
        <v>0</v>
      </c>
      <c r="P53" s="155">
        <v>0</v>
      </c>
      <c r="Q53" s="155">
        <f>ROUND(E53*P53,2)</f>
        <v>0</v>
      </c>
      <c r="R53" s="155" t="s">
        <v>178</v>
      </c>
      <c r="S53" s="155" t="s">
        <v>100</v>
      </c>
      <c r="T53" s="156" t="s">
        <v>124</v>
      </c>
      <c r="U53" s="142">
        <v>0.68799999999999994</v>
      </c>
      <c r="V53" s="142">
        <f>ROUND(E53*U53,2)</f>
        <v>1.48</v>
      </c>
      <c r="W53" s="142"/>
      <c r="X53" s="142" t="s">
        <v>179</v>
      </c>
      <c r="Y53" s="133"/>
      <c r="Z53" s="133"/>
      <c r="AA53" s="133"/>
      <c r="AB53" s="133"/>
      <c r="AC53" s="133"/>
      <c r="AD53" s="133"/>
      <c r="AE53" s="133"/>
      <c r="AF53" s="133"/>
      <c r="AG53" s="133" t="s">
        <v>180</v>
      </c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</row>
    <row r="54" spans="1:60" outlineLevel="1" x14ac:dyDescent="0.2">
      <c r="A54" s="140"/>
      <c r="B54" s="141"/>
      <c r="C54" s="292" t="s">
        <v>181</v>
      </c>
      <c r="D54" s="293"/>
      <c r="E54" s="293"/>
      <c r="F54" s="293"/>
      <c r="G54" s="293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33"/>
      <c r="Z54" s="133"/>
      <c r="AA54" s="133"/>
      <c r="AB54" s="133"/>
      <c r="AC54" s="133"/>
      <c r="AD54" s="133"/>
      <c r="AE54" s="133"/>
      <c r="AF54" s="133"/>
      <c r="AG54" s="133" t="s">
        <v>115</v>
      </c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</row>
    <row r="55" spans="1:60" outlineLevel="1" x14ac:dyDescent="0.2">
      <c r="A55" s="157">
        <v>35</v>
      </c>
      <c r="B55" s="158" t="s">
        <v>182</v>
      </c>
      <c r="C55" s="166" t="s">
        <v>183</v>
      </c>
      <c r="D55" s="159" t="s">
        <v>110</v>
      </c>
      <c r="E55" s="160">
        <v>2.1565799999999999</v>
      </c>
      <c r="F55" s="161"/>
      <c r="G55" s="162">
        <f>ROUND(E55*F55,2)</f>
        <v>0</v>
      </c>
      <c r="H55" s="161"/>
      <c r="I55" s="162">
        <f>ROUND(E55*H55,2)</f>
        <v>0</v>
      </c>
      <c r="J55" s="161"/>
      <c r="K55" s="162">
        <f>ROUND(E55*J55,2)</f>
        <v>0</v>
      </c>
      <c r="L55" s="162">
        <v>21</v>
      </c>
      <c r="M55" s="162">
        <f>G55*(1+L55/100)</f>
        <v>0</v>
      </c>
      <c r="N55" s="162">
        <v>0</v>
      </c>
      <c r="O55" s="162">
        <f>ROUND(E55*N55,2)</f>
        <v>0</v>
      </c>
      <c r="P55" s="162">
        <v>0</v>
      </c>
      <c r="Q55" s="162">
        <f>ROUND(E55*P55,2)</f>
        <v>0</v>
      </c>
      <c r="R55" s="162" t="s">
        <v>184</v>
      </c>
      <c r="S55" s="162" t="s">
        <v>100</v>
      </c>
      <c r="T55" s="163" t="s">
        <v>124</v>
      </c>
      <c r="U55" s="142">
        <v>0.49</v>
      </c>
      <c r="V55" s="142">
        <f>ROUND(E55*U55,2)</f>
        <v>1.06</v>
      </c>
      <c r="W55" s="142"/>
      <c r="X55" s="142" t="s">
        <v>179</v>
      </c>
      <c r="Y55" s="133"/>
      <c r="Z55" s="133"/>
      <c r="AA55" s="133"/>
      <c r="AB55" s="133"/>
      <c r="AC55" s="133"/>
      <c r="AD55" s="133"/>
      <c r="AE55" s="133"/>
      <c r="AF55" s="133"/>
      <c r="AG55" s="133" t="s">
        <v>180</v>
      </c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</row>
    <row r="56" spans="1:60" outlineLevel="1" x14ac:dyDescent="0.2">
      <c r="A56" s="157">
        <v>36</v>
      </c>
      <c r="B56" s="158" t="s">
        <v>185</v>
      </c>
      <c r="C56" s="166" t="s">
        <v>186</v>
      </c>
      <c r="D56" s="159" t="s">
        <v>110</v>
      </c>
      <c r="E56" s="160">
        <v>53.914589999999997</v>
      </c>
      <c r="F56" s="161"/>
      <c r="G56" s="162">
        <f>ROUND(E56*F56,2)</f>
        <v>0</v>
      </c>
      <c r="H56" s="161"/>
      <c r="I56" s="162">
        <f>ROUND(E56*H56,2)</f>
        <v>0</v>
      </c>
      <c r="J56" s="161"/>
      <c r="K56" s="162">
        <f>ROUND(E56*J56,2)</f>
        <v>0</v>
      </c>
      <c r="L56" s="162">
        <v>21</v>
      </c>
      <c r="M56" s="162">
        <f>G56*(1+L56/100)</f>
        <v>0</v>
      </c>
      <c r="N56" s="162">
        <v>0</v>
      </c>
      <c r="O56" s="162">
        <f>ROUND(E56*N56,2)</f>
        <v>0</v>
      </c>
      <c r="P56" s="162">
        <v>0</v>
      </c>
      <c r="Q56" s="162">
        <f>ROUND(E56*P56,2)</f>
        <v>0</v>
      </c>
      <c r="R56" s="162" t="s">
        <v>184</v>
      </c>
      <c r="S56" s="162" t="s">
        <v>100</v>
      </c>
      <c r="T56" s="163" t="s">
        <v>124</v>
      </c>
      <c r="U56" s="142">
        <v>0</v>
      </c>
      <c r="V56" s="142">
        <f>ROUND(E56*U56,2)</f>
        <v>0</v>
      </c>
      <c r="W56" s="142"/>
      <c r="X56" s="142" t="s">
        <v>179</v>
      </c>
      <c r="Y56" s="133"/>
      <c r="Z56" s="133"/>
      <c r="AA56" s="133"/>
      <c r="AB56" s="133"/>
      <c r="AC56" s="133"/>
      <c r="AD56" s="133"/>
      <c r="AE56" s="133"/>
      <c r="AF56" s="133"/>
      <c r="AG56" s="133" t="s">
        <v>180</v>
      </c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</row>
    <row r="57" spans="1:60" outlineLevel="1" x14ac:dyDescent="0.2">
      <c r="A57" s="157">
        <v>37</v>
      </c>
      <c r="B57" s="158" t="s">
        <v>187</v>
      </c>
      <c r="C57" s="166" t="s">
        <v>188</v>
      </c>
      <c r="D57" s="159" t="s">
        <v>110</v>
      </c>
      <c r="E57" s="160">
        <v>2.1565799999999999</v>
      </c>
      <c r="F57" s="161"/>
      <c r="G57" s="162">
        <f>ROUND(E57*F57,2)</f>
        <v>0</v>
      </c>
      <c r="H57" s="161"/>
      <c r="I57" s="162">
        <f>ROUND(E57*H57,2)</f>
        <v>0</v>
      </c>
      <c r="J57" s="161"/>
      <c r="K57" s="162">
        <f>ROUND(E57*J57,2)</f>
        <v>0</v>
      </c>
      <c r="L57" s="162">
        <v>21</v>
      </c>
      <c r="M57" s="162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2" t="s">
        <v>184</v>
      </c>
      <c r="S57" s="162" t="s">
        <v>100</v>
      </c>
      <c r="T57" s="163" t="s">
        <v>124</v>
      </c>
      <c r="U57" s="142">
        <v>0.94199999999999995</v>
      </c>
      <c r="V57" s="142">
        <f>ROUND(E57*U57,2)</f>
        <v>2.0299999999999998</v>
      </c>
      <c r="W57" s="142"/>
      <c r="X57" s="142" t="s">
        <v>179</v>
      </c>
      <c r="Y57" s="133"/>
      <c r="Z57" s="133"/>
      <c r="AA57" s="133"/>
      <c r="AB57" s="133"/>
      <c r="AC57" s="133"/>
      <c r="AD57" s="133"/>
      <c r="AE57" s="133"/>
      <c r="AF57" s="133"/>
      <c r="AG57" s="133" t="s">
        <v>180</v>
      </c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</row>
    <row r="58" spans="1:60" x14ac:dyDescent="0.2">
      <c r="A58" s="144" t="s">
        <v>94</v>
      </c>
      <c r="B58" s="145" t="s">
        <v>66</v>
      </c>
      <c r="C58" s="165" t="s">
        <v>28</v>
      </c>
      <c r="D58" s="146"/>
      <c r="E58" s="147"/>
      <c r="F58" s="148"/>
      <c r="G58" s="148">
        <f>SUMIF(AG59:AG60,"&lt;&gt;NOR",G59:G60)</f>
        <v>0</v>
      </c>
      <c r="H58" s="148"/>
      <c r="I58" s="148">
        <f>SUM(I59:I60)</f>
        <v>0</v>
      </c>
      <c r="J58" s="148"/>
      <c r="K58" s="148">
        <f>SUM(K59:K60)</f>
        <v>0</v>
      </c>
      <c r="L58" s="148"/>
      <c r="M58" s="148">
        <f>SUM(M59:M60)</f>
        <v>0</v>
      </c>
      <c r="N58" s="148"/>
      <c r="O58" s="148">
        <f>SUM(O59:O60)</f>
        <v>0</v>
      </c>
      <c r="P58" s="148"/>
      <c r="Q58" s="148">
        <f>SUM(Q59:Q60)</f>
        <v>0</v>
      </c>
      <c r="R58" s="148"/>
      <c r="S58" s="148"/>
      <c r="T58" s="149"/>
      <c r="U58" s="143"/>
      <c r="V58" s="143">
        <f>SUM(V59:V60)</f>
        <v>4</v>
      </c>
      <c r="W58" s="143"/>
      <c r="X58" s="143"/>
      <c r="AG58" t="s">
        <v>95</v>
      </c>
    </row>
    <row r="59" spans="1:60" outlineLevel="1" x14ac:dyDescent="0.2">
      <c r="A59" s="157">
        <v>38</v>
      </c>
      <c r="B59" s="158" t="s">
        <v>189</v>
      </c>
      <c r="C59" s="166" t="s">
        <v>210</v>
      </c>
      <c r="D59" s="159" t="s">
        <v>127</v>
      </c>
      <c r="E59" s="160">
        <v>7</v>
      </c>
      <c r="F59" s="161"/>
      <c r="G59" s="162">
        <f>ROUND(E59*F59,2)</f>
        <v>0</v>
      </c>
      <c r="H59" s="161"/>
      <c r="I59" s="162">
        <f>ROUND(E59*H59,2)</f>
        <v>0</v>
      </c>
      <c r="J59" s="161"/>
      <c r="K59" s="162">
        <f>ROUND(E59*J59,2)</f>
        <v>0</v>
      </c>
      <c r="L59" s="162">
        <v>21</v>
      </c>
      <c r="M59" s="162">
        <f>G59*(1+L59/100)</f>
        <v>0</v>
      </c>
      <c r="N59" s="162">
        <v>0</v>
      </c>
      <c r="O59" s="162">
        <f>ROUND(E59*N59,2)</f>
        <v>0</v>
      </c>
      <c r="P59" s="162">
        <v>0</v>
      </c>
      <c r="Q59" s="162">
        <f>ROUND(E59*P59,2)</f>
        <v>0</v>
      </c>
      <c r="R59" s="162"/>
      <c r="S59" s="162" t="s">
        <v>128</v>
      </c>
      <c r="T59" s="163" t="s">
        <v>101</v>
      </c>
      <c r="U59" s="142">
        <v>0</v>
      </c>
      <c r="V59" s="142">
        <f>ROUND(E59*U59,2)</f>
        <v>0</v>
      </c>
      <c r="W59" s="142"/>
      <c r="X59" s="142" t="s">
        <v>102</v>
      </c>
      <c r="Y59" s="133"/>
      <c r="Z59" s="133"/>
      <c r="AA59" s="133"/>
      <c r="AB59" s="133"/>
      <c r="AC59" s="133"/>
      <c r="AD59" s="133"/>
      <c r="AE59" s="133"/>
      <c r="AF59" s="133"/>
      <c r="AG59" s="133" t="s">
        <v>103</v>
      </c>
      <c r="AH59" s="133"/>
      <c r="AI59" s="133"/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</row>
    <row r="60" spans="1:60" outlineLevel="1" x14ac:dyDescent="0.2">
      <c r="A60" s="150">
        <v>39</v>
      </c>
      <c r="B60" s="151" t="s">
        <v>190</v>
      </c>
      <c r="C60" s="167" t="s">
        <v>191</v>
      </c>
      <c r="D60" s="152" t="s">
        <v>171</v>
      </c>
      <c r="E60" s="153">
        <v>4</v>
      </c>
      <c r="F60" s="154"/>
      <c r="G60" s="155">
        <f>ROUND(E60*F60,2)</f>
        <v>0</v>
      </c>
      <c r="H60" s="154"/>
      <c r="I60" s="155">
        <f>ROUND(E60*H60,2)</f>
        <v>0</v>
      </c>
      <c r="J60" s="154"/>
      <c r="K60" s="155">
        <f>ROUND(E60*J60,2)</f>
        <v>0</v>
      </c>
      <c r="L60" s="155">
        <v>21</v>
      </c>
      <c r="M60" s="155">
        <f>G60*(1+L60/100)</f>
        <v>0</v>
      </c>
      <c r="N60" s="155">
        <v>0</v>
      </c>
      <c r="O60" s="155">
        <f>ROUND(E60*N60,2)</f>
        <v>0</v>
      </c>
      <c r="P60" s="155">
        <v>0</v>
      </c>
      <c r="Q60" s="155">
        <f>ROUND(E60*P60,2)</f>
        <v>0</v>
      </c>
      <c r="R60" s="155"/>
      <c r="S60" s="155" t="s">
        <v>128</v>
      </c>
      <c r="T60" s="156" t="s">
        <v>101</v>
      </c>
      <c r="U60" s="142">
        <v>1</v>
      </c>
      <c r="V60" s="142">
        <f>ROUND(E60*U60,2)</f>
        <v>4</v>
      </c>
      <c r="W60" s="142"/>
      <c r="X60" s="142" t="s">
        <v>102</v>
      </c>
      <c r="Y60" s="133"/>
      <c r="Z60" s="133"/>
      <c r="AA60" s="133"/>
      <c r="AB60" s="133"/>
      <c r="AC60" s="133"/>
      <c r="AD60" s="133"/>
      <c r="AE60" s="133"/>
      <c r="AF60" s="133"/>
      <c r="AG60" s="133" t="s">
        <v>103</v>
      </c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</row>
    <row r="61" spans="1:60" x14ac:dyDescent="0.2">
      <c r="A61" s="3"/>
      <c r="B61" s="4"/>
      <c r="C61" s="168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v>15</v>
      </c>
      <c r="AF61">
        <v>21</v>
      </c>
      <c r="AG61" t="s">
        <v>81</v>
      </c>
    </row>
    <row r="62" spans="1:60" x14ac:dyDescent="0.2">
      <c r="A62" s="136"/>
      <c r="B62" s="137" t="s">
        <v>29</v>
      </c>
      <c r="C62" s="169"/>
      <c r="D62" s="138"/>
      <c r="E62" s="139"/>
      <c r="F62" s="139"/>
      <c r="G62" s="164">
        <f>G8+G13+G21+G26+G46+G49+G52+G58</f>
        <v>72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f>SUMIF(L7:L60,AE61,G7:G60)</f>
        <v>0</v>
      </c>
      <c r="AF62">
        <f>SUMIF(L7:L60,AF61,G7:G60)</f>
        <v>72</v>
      </c>
      <c r="AG62" t="s">
        <v>192</v>
      </c>
    </row>
    <row r="63" spans="1:60" x14ac:dyDescent="0.2">
      <c r="C63" s="170"/>
      <c r="D63" s="10"/>
      <c r="AG63" t="s">
        <v>193</v>
      </c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760" sheet="1" objects="1" scenarios="1"/>
  <mergeCells count="10">
    <mergeCell ref="C17:G17"/>
    <mergeCell ref="C32:G32"/>
    <mergeCell ref="C48:G48"/>
    <mergeCell ref="C54:G54"/>
    <mergeCell ref="A1:G1"/>
    <mergeCell ref="C2:G2"/>
    <mergeCell ref="C3:G3"/>
    <mergeCell ref="C4:G4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Krycí list</vt:lpstr>
      <vt:lpstr>Rekapitulace</vt:lpstr>
      <vt:lpstr>VzorPolozky</vt:lpstr>
      <vt:lpstr>Položky</vt:lpstr>
      <vt:lpstr>Rekapitulace!CelkemDPHVypocet</vt:lpstr>
      <vt:lpstr>CenaCelkem</vt:lpstr>
      <vt:lpstr>CenaCelkemBezDPH</vt:lpstr>
      <vt:lpstr>'Krycí list'!CenaCelkemVypocet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Položky!Názvy_tisku</vt:lpstr>
      <vt:lpstr>oadresa</vt:lpstr>
      <vt:lpstr>Rekapitulace!Objednatel</vt:lpstr>
      <vt:lpstr>Rekapitulace!Objekt</vt:lpstr>
      <vt:lpstr>Položky!Oblast_tisku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'Krycí list'!ZakladDPHSniVypocet</vt:lpstr>
      <vt:lpstr>Rekapitulace!ZakladDPHSniVypocet</vt:lpstr>
      <vt:lpstr>ZakladDPHZakl</vt:lpstr>
      <vt:lpstr>'Krycí list'!ZakladDPHZaklVypocet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Mikoláš</dc:creator>
  <cp:lastModifiedBy>Lukáš Tryml</cp:lastModifiedBy>
  <cp:lastPrinted>2020-03-17T13:22:29Z</cp:lastPrinted>
  <dcterms:created xsi:type="dcterms:W3CDTF">2009-04-08T07:15:50Z</dcterms:created>
  <dcterms:modified xsi:type="dcterms:W3CDTF">2020-05-04T14:02:36Z</dcterms:modified>
</cp:coreProperties>
</file>